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 activeTab="1"/>
  </bookViews>
  <sheets>
    <sheet name="Base" sheetId="1" r:id="rId1"/>
    <sheet name="2" sheetId="2" r:id="rId2"/>
  </sheets>
  <externalReferences>
    <externalReference r:id="rId3"/>
    <externalReference r:id="rId4"/>
    <externalReference r:id="rId5"/>
    <externalReference r:id="rId6"/>
  </externalReferences>
  <definedNames>
    <definedName name="\\SERVIDOR">[3]Base!$BP$13:$BP$32</definedName>
    <definedName name="_xlnm._FilterDatabase" localSheetId="1" hidden="1">'2'!$M$77:$M$87</definedName>
    <definedName name="_xlnm._FilterDatabase" localSheetId="0" hidden="1">Base!$A$6:$T$106</definedName>
    <definedName name="Acontec._cont.">Base!$BQ$14:$BQ$30</definedName>
    <definedName name="Acontecimentos">Base!$BQ$36:$BQ$43</definedName>
    <definedName name="_xlnm.Print_Area" localSheetId="1">'2'!$B$2:$I$32</definedName>
    <definedName name="CAD">#REF!</definedName>
    <definedName name="_cad2">#REF!</definedName>
    <definedName name="contratual_acont">Base!$BQ$14:$BQ$30</definedName>
    <definedName name="depto">Base!$BP$14:$BP$44</definedName>
    <definedName name="EX">#REF!</definedName>
    <definedName name="lajes">Base!$BT$5:$BT$9</definedName>
    <definedName name="leo_3">Base!$BQ$5:$BQ$7</definedName>
    <definedName name="leo_acc">Base!$BO$5:$BO$8</definedName>
    <definedName name="OB">#REF!</definedName>
    <definedName name="Recptor1">Base!$BN$14:$BN$17</definedName>
    <definedName name="Recptor2">Base!$BN$36:$BN$42</definedName>
    <definedName name="Resp">Base!$BO$14:$BO$44</definedName>
    <definedName name="sim_nao">Base!$BP$4</definedName>
    <definedName name="simenao">Base!$BP$5:$BP$7</definedName>
    <definedName name="tipologia">Base!$BN$5:$BN$11</definedName>
    <definedName name="VP">#REF!</definedName>
  </definedNames>
  <calcPr calcId="125725"/>
</workbook>
</file>

<file path=xl/calcChain.xml><?xml version="1.0" encoding="utf-8"?>
<calcChain xmlns="http://schemas.openxmlformats.org/spreadsheetml/2006/main">
  <c r="HS89" i="2"/>
  <c r="HT89" s="1"/>
  <c r="HM89"/>
  <c r="HL89"/>
  <c r="HK89"/>
  <c r="M89"/>
  <c r="L89"/>
  <c r="HS88"/>
  <c r="HT88" s="1"/>
  <c r="HM88"/>
  <c r="HL88"/>
  <c r="HK88"/>
  <c r="M88"/>
  <c r="L88"/>
  <c r="IE87"/>
  <c r="IB87"/>
  <c r="HY87"/>
  <c r="HS87"/>
  <c r="HT87" s="1"/>
  <c r="HM87"/>
  <c r="HL87"/>
  <c r="HK87"/>
  <c r="AF87"/>
  <c r="AC87"/>
  <c r="Z87"/>
  <c r="T87"/>
  <c r="U87" s="1"/>
  <c r="N87"/>
  <c r="M87"/>
  <c r="L87"/>
  <c r="IF86"/>
  <c r="IF87" s="1"/>
  <c r="IE86"/>
  <c r="IB86"/>
  <c r="HY86"/>
  <c r="HS86"/>
  <c r="HT86" s="1"/>
  <c r="HM86"/>
  <c r="HL86"/>
  <c r="HK86"/>
  <c r="AG86"/>
  <c r="AG87" s="1"/>
  <c r="AF86"/>
  <c r="AC86"/>
  <c r="Z86"/>
  <c r="T86"/>
  <c r="U86" s="1"/>
  <c r="N86"/>
  <c r="M86"/>
  <c r="L86"/>
  <c r="IF85"/>
  <c r="HT85"/>
  <c r="HS85"/>
  <c r="HO85"/>
  <c r="HM85"/>
  <c r="HL85"/>
  <c r="HK85"/>
  <c r="AG85"/>
  <c r="M85"/>
  <c r="L85"/>
  <c r="HS84"/>
  <c r="HT84" s="1"/>
  <c r="HM84"/>
  <c r="HL84"/>
  <c r="HK84"/>
  <c r="T84"/>
  <c r="U84" s="1"/>
  <c r="N84"/>
  <c r="M84"/>
  <c r="L84"/>
  <c r="HS83"/>
  <c r="HT83" s="1"/>
  <c r="HM83"/>
  <c r="HL83"/>
  <c r="HK83"/>
  <c r="T83"/>
  <c r="U83" s="1"/>
  <c r="N83"/>
  <c r="M83"/>
  <c r="L83"/>
  <c r="HS82"/>
  <c r="HT82" s="1"/>
  <c r="HM82"/>
  <c r="HL82"/>
  <c r="HK82"/>
  <c r="T82"/>
  <c r="U82" s="1"/>
  <c r="N82"/>
  <c r="M82"/>
  <c r="L82"/>
  <c r="HS81"/>
  <c r="HT81" s="1"/>
  <c r="HM81"/>
  <c r="HL81"/>
  <c r="HK81"/>
  <c r="T81"/>
  <c r="U81" s="1"/>
  <c r="N81"/>
  <c r="M81"/>
  <c r="L81"/>
  <c r="F81"/>
  <c r="HS80"/>
  <c r="HT80" s="1"/>
  <c r="HM80"/>
  <c r="HL80"/>
  <c r="HK80"/>
  <c r="U80"/>
  <c r="T80"/>
  <c r="P80"/>
  <c r="N80"/>
  <c r="M80"/>
  <c r="L80"/>
  <c r="F80"/>
  <c r="HS79"/>
  <c r="HT79" s="1"/>
  <c r="HM79"/>
  <c r="HL79"/>
  <c r="HK79"/>
  <c r="U79"/>
  <c r="T79"/>
  <c r="P79"/>
  <c r="N79"/>
  <c r="M79"/>
  <c r="L79"/>
  <c r="F79"/>
  <c r="HT78"/>
  <c r="HS78"/>
  <c r="HO78"/>
  <c r="HM78"/>
  <c r="HL78"/>
  <c r="HK78"/>
  <c r="U78"/>
  <c r="T78"/>
  <c r="P78"/>
  <c r="N78"/>
  <c r="M78"/>
  <c r="L78"/>
  <c r="F78"/>
  <c r="IC77"/>
  <c r="HT77"/>
  <c r="HS77"/>
  <c r="HO77"/>
  <c r="HL77"/>
  <c r="HM77" s="1"/>
  <c r="HK77"/>
  <c r="AD77"/>
  <c r="U77"/>
  <c r="T77"/>
  <c r="P77"/>
  <c r="M77"/>
  <c r="N77" s="1"/>
  <c r="L77"/>
  <c r="F77"/>
  <c r="D77"/>
  <c r="C77" s="1"/>
  <c r="F76"/>
  <c r="D76"/>
  <c r="C76"/>
  <c r="H75"/>
  <c r="IF74"/>
  <c r="HZ74"/>
  <c r="AA74"/>
  <c r="IL72"/>
  <c r="IB72"/>
  <c r="AM72"/>
  <c r="AC72"/>
  <c r="IF70"/>
  <c r="ID70"/>
  <c r="IC70"/>
  <c r="IB70"/>
  <c r="HZ70"/>
  <c r="HY70"/>
  <c r="ID72" s="1"/>
  <c r="AG70"/>
  <c r="AE70"/>
  <c r="AD70"/>
  <c r="AC70"/>
  <c r="AA70"/>
  <c r="Z70"/>
  <c r="AE72" s="1"/>
  <c r="IE68"/>
  <c r="ID68"/>
  <c r="IA68"/>
  <c r="HZ68"/>
  <c r="AF68"/>
  <c r="AE68"/>
  <c r="AB68"/>
  <c r="AA68"/>
  <c r="IE67"/>
  <c r="ID67"/>
  <c r="IA67"/>
  <c r="HZ67"/>
  <c r="AF67"/>
  <c r="AE67"/>
  <c r="AB67"/>
  <c r="AA67"/>
  <c r="IA66"/>
  <c r="AB66"/>
  <c r="ID65"/>
  <c r="HZ65"/>
  <c r="AE65"/>
  <c r="AA65"/>
  <c r="ID64"/>
  <c r="HZ64"/>
  <c r="AE64"/>
  <c r="AA64"/>
  <c r="ID62"/>
  <c r="IA62"/>
  <c r="HZ62"/>
  <c r="AE62"/>
  <c r="AB62"/>
  <c r="AA62"/>
  <c r="ID61"/>
  <c r="IA61"/>
  <c r="HZ61"/>
  <c r="AE61"/>
  <c r="AA61"/>
  <c r="ID60"/>
  <c r="IA60"/>
  <c r="HZ60"/>
  <c r="AE60"/>
  <c r="AB60"/>
  <c r="AB61" s="1"/>
  <c r="AA60"/>
  <c r="ID59"/>
  <c r="IA59"/>
  <c r="HZ59"/>
  <c r="AE59"/>
  <c r="AB59"/>
  <c r="AA59"/>
  <c r="ID58"/>
  <c r="IA58"/>
  <c r="HZ58"/>
  <c r="AE58"/>
  <c r="AB58"/>
  <c r="AA58"/>
  <c r="ID57"/>
  <c r="IA57"/>
  <c r="HZ57"/>
  <c r="AE57"/>
  <c r="AB57"/>
  <c r="AA57"/>
  <c r="IE56"/>
  <c r="AB56"/>
  <c r="IE55"/>
  <c r="AB55"/>
  <c r="AB70" s="1"/>
  <c r="IM54"/>
  <c r="AN54"/>
  <c r="AP54" s="1"/>
  <c r="AM54"/>
  <c r="AO54" s="1"/>
  <c r="IK52"/>
  <c r="AP52"/>
  <c r="AL52"/>
  <c r="IK51"/>
  <c r="AP51"/>
  <c r="AL51"/>
  <c r="AP50"/>
  <c r="IK49"/>
  <c r="AP49"/>
  <c r="AL49"/>
  <c r="B49"/>
  <c r="B48"/>
  <c r="IO47"/>
  <c r="IO48" s="1"/>
  <c r="IN47"/>
  <c r="IM55" s="1"/>
  <c r="IM47"/>
  <c r="B47"/>
  <c r="IO46"/>
  <c r="IN46"/>
  <c r="IM46"/>
  <c r="IK46"/>
  <c r="HZ46"/>
  <c r="AL46"/>
  <c r="AA46"/>
  <c r="J46"/>
  <c r="B46"/>
  <c r="IO45"/>
  <c r="IN45"/>
  <c r="IM45"/>
  <c r="IE45"/>
  <c r="IF45" s="1"/>
  <c r="HX45"/>
  <c r="HW45"/>
  <c r="HW46" s="1"/>
  <c r="HR45"/>
  <c r="HU45" s="1"/>
  <c r="AF45"/>
  <c r="AG45" s="1"/>
  <c r="Y45"/>
  <c r="X45"/>
  <c r="S45"/>
  <c r="V45" s="1"/>
  <c r="J45"/>
  <c r="B45"/>
  <c r="IA44"/>
  <c r="HX44"/>
  <c r="IE66" s="1"/>
  <c r="HW44"/>
  <c r="HR44"/>
  <c r="IL52" s="1"/>
  <c r="HN44"/>
  <c r="AP44"/>
  <c r="Y44"/>
  <c r="X44"/>
  <c r="S44"/>
  <c r="AM52" s="1"/>
  <c r="O44"/>
  <c r="J44"/>
  <c r="B44"/>
  <c r="IM43"/>
  <c r="IK43"/>
  <c r="IK44" s="1"/>
  <c r="IA43"/>
  <c r="HX43"/>
  <c r="IE43" s="1"/>
  <c r="IF43" s="1"/>
  <c r="HV43"/>
  <c r="HW43" s="1"/>
  <c r="HR43"/>
  <c r="IL51" s="1"/>
  <c r="HN43"/>
  <c r="AL43"/>
  <c r="AL44" s="1"/>
  <c r="Y43"/>
  <c r="AF43" s="1"/>
  <c r="AG43" s="1"/>
  <c r="X43"/>
  <c r="S43"/>
  <c r="AM51" s="1"/>
  <c r="O43"/>
  <c r="J43"/>
  <c r="B43"/>
  <c r="IA42"/>
  <c r="HX42"/>
  <c r="IE60" s="1"/>
  <c r="HW42"/>
  <c r="HR42"/>
  <c r="IL50" s="1"/>
  <c r="HN42"/>
  <c r="Y42"/>
  <c r="AF60" s="1"/>
  <c r="X42"/>
  <c r="S42"/>
  <c r="AM50" s="1"/>
  <c r="O42"/>
  <c r="J42"/>
  <c r="B42"/>
  <c r="IN41"/>
  <c r="IM41"/>
  <c r="IK41"/>
  <c r="IK42" s="1"/>
  <c r="IA41"/>
  <c r="HX41"/>
  <c r="IE41" s="1"/>
  <c r="IF41" s="1"/>
  <c r="HW41"/>
  <c r="HU41"/>
  <c r="IO49" s="1"/>
  <c r="HR41"/>
  <c r="IL49" s="1"/>
  <c r="HN41"/>
  <c r="AL41"/>
  <c r="AL42" s="1"/>
  <c r="Y41"/>
  <c r="X41"/>
  <c r="S41"/>
  <c r="AM49" s="1"/>
  <c r="O41"/>
  <c r="J41"/>
  <c r="H41"/>
  <c r="AO40" s="1"/>
  <c r="D41"/>
  <c r="B41"/>
  <c r="IN40"/>
  <c r="IM40"/>
  <c r="IL40"/>
  <c r="IA40"/>
  <c r="HX40"/>
  <c r="IE40" s="1"/>
  <c r="IF40" s="1"/>
  <c r="HW40"/>
  <c r="HU40"/>
  <c r="HS40"/>
  <c r="HR40"/>
  <c r="HQ40"/>
  <c r="HP40"/>
  <c r="HN40"/>
  <c r="AB40"/>
  <c r="Y40"/>
  <c r="AF40" s="1"/>
  <c r="AG40" s="1"/>
  <c r="X40"/>
  <c r="T40"/>
  <c r="S40"/>
  <c r="R40"/>
  <c r="Q40"/>
  <c r="O40"/>
  <c r="J40"/>
  <c r="B40"/>
  <c r="IN39"/>
  <c r="IM39"/>
  <c r="IA39"/>
  <c r="HX39"/>
  <c r="HW39"/>
  <c r="HU39"/>
  <c r="IO44" s="1"/>
  <c r="HS39"/>
  <c r="HR39"/>
  <c r="IL44" s="1"/>
  <c r="HQ39"/>
  <c r="HP39"/>
  <c r="HN39"/>
  <c r="HY39" s="1"/>
  <c r="X39"/>
  <c r="S39"/>
  <c r="AM44" s="1"/>
  <c r="O39"/>
  <c r="Z39" s="1"/>
  <c r="Y39" s="1"/>
  <c r="B39"/>
  <c r="IN38"/>
  <c r="IM38"/>
  <c r="IM53" s="1"/>
  <c r="IA38"/>
  <c r="HY38"/>
  <c r="HX38"/>
  <c r="HW38"/>
  <c r="HU38"/>
  <c r="HS38"/>
  <c r="HR38"/>
  <c r="IL42" s="1"/>
  <c r="HQ38"/>
  <c r="HP42" s="1"/>
  <c r="HQ42" s="1"/>
  <c r="HP38"/>
  <c r="HN38"/>
  <c r="Y38"/>
  <c r="AF57" s="1"/>
  <c r="X38"/>
  <c r="S38"/>
  <c r="AM42" s="1"/>
  <c r="O38"/>
  <c r="H38"/>
  <c r="J38" s="1"/>
  <c r="F38"/>
  <c r="E38"/>
  <c r="G38" s="1"/>
  <c r="I38" s="1"/>
  <c r="D38"/>
  <c r="B38"/>
  <c r="HU31"/>
  <c r="HN31"/>
  <c r="HG31"/>
  <c r="BA31"/>
  <c r="J49" s="1"/>
  <c r="AA31"/>
  <c r="T31"/>
  <c r="M31"/>
  <c r="IR30"/>
  <c r="IK30"/>
  <c r="ID30"/>
  <c r="HW30"/>
  <c r="HU30"/>
  <c r="HT30"/>
  <c r="HP30"/>
  <c r="HM30"/>
  <c r="HN30" s="1"/>
  <c r="HI30"/>
  <c r="HG30"/>
  <c r="HF30"/>
  <c r="IL55" s="1"/>
  <c r="HD30"/>
  <c r="HA30"/>
  <c r="GY30"/>
  <c r="AX30"/>
  <c r="AQ30"/>
  <c r="AJ30"/>
  <c r="AC30"/>
  <c r="Z30"/>
  <c r="AA30" s="1"/>
  <c r="V30"/>
  <c r="T30"/>
  <c r="S30"/>
  <c r="O30"/>
  <c r="L30"/>
  <c r="M30" s="1"/>
  <c r="J30"/>
  <c r="G30"/>
  <c r="AM55" s="1"/>
  <c r="E30"/>
  <c r="D48" s="1"/>
  <c r="IR29"/>
  <c r="IK29"/>
  <c r="ID29"/>
  <c r="HW29"/>
  <c r="HT29"/>
  <c r="HU29" s="1"/>
  <c r="HP29"/>
  <c r="HN29"/>
  <c r="HM29"/>
  <c r="HI29"/>
  <c r="HF29"/>
  <c r="IL54" s="1"/>
  <c r="IN54" s="1"/>
  <c r="HD29"/>
  <c r="GY29"/>
  <c r="AX29"/>
  <c r="AQ29"/>
  <c r="AJ29"/>
  <c r="AC29"/>
  <c r="AA29"/>
  <c r="Z29"/>
  <c r="V29"/>
  <c r="S29"/>
  <c r="T29" s="1"/>
  <c r="O29"/>
  <c r="M29"/>
  <c r="L29"/>
  <c r="J29"/>
  <c r="E29"/>
  <c r="D47" s="1"/>
  <c r="IU28"/>
  <c r="IP28"/>
  <c r="IO28"/>
  <c r="IK28"/>
  <c r="ID28"/>
  <c r="HW28"/>
  <c r="HT28"/>
  <c r="HU28" s="1"/>
  <c r="HP28"/>
  <c r="HN28"/>
  <c r="HM28"/>
  <c r="HI28"/>
  <c r="HF28"/>
  <c r="HG28" s="1"/>
  <c r="HD28"/>
  <c r="IL47" s="1"/>
  <c r="GY28"/>
  <c r="BA28"/>
  <c r="AX28"/>
  <c r="H46" s="1"/>
  <c r="AO47" s="1"/>
  <c r="AQ28"/>
  <c r="AJ28"/>
  <c r="AC28"/>
  <c r="AA28"/>
  <c r="Z28"/>
  <c r="V28"/>
  <c r="S28"/>
  <c r="T28" s="1"/>
  <c r="O28"/>
  <c r="M28"/>
  <c r="L28"/>
  <c r="J28"/>
  <c r="E28"/>
  <c r="IU27"/>
  <c r="IN27"/>
  <c r="IH27"/>
  <c r="II27" s="1"/>
  <c r="ID27"/>
  <c r="HW27"/>
  <c r="HT27"/>
  <c r="HU27" s="1"/>
  <c r="HP27"/>
  <c r="HN27"/>
  <c r="HM27"/>
  <c r="HI27"/>
  <c r="HF27"/>
  <c r="HG27" s="1"/>
  <c r="HD27"/>
  <c r="IL46" s="1"/>
  <c r="GY27"/>
  <c r="AT27"/>
  <c r="BA27" s="1"/>
  <c r="AR27"/>
  <c r="AY27" s="1"/>
  <c r="AQ27"/>
  <c r="H45" s="1"/>
  <c r="AO46" s="1"/>
  <c r="AJ27"/>
  <c r="AC27"/>
  <c r="AA27"/>
  <c r="Z27"/>
  <c r="V27"/>
  <c r="S27"/>
  <c r="T27" s="1"/>
  <c r="O27"/>
  <c r="M27"/>
  <c r="L27"/>
  <c r="J27"/>
  <c r="E27"/>
  <c r="IG26"/>
  <c r="IN26" s="1"/>
  <c r="IU26" s="1"/>
  <c r="IB26"/>
  <c r="IA26"/>
  <c r="HW26"/>
  <c r="HT26"/>
  <c r="HU26" s="1"/>
  <c r="HP26"/>
  <c r="HN26"/>
  <c r="HM26"/>
  <c r="HI26"/>
  <c r="HF26"/>
  <c r="HG26" s="1"/>
  <c r="HD26"/>
  <c r="IL45" s="1"/>
  <c r="GY26"/>
  <c r="AT26"/>
  <c r="BA26" s="1"/>
  <c r="AM26"/>
  <c r="AJ26"/>
  <c r="H44" s="1"/>
  <c r="AO45" s="1"/>
  <c r="AC26"/>
  <c r="AA26"/>
  <c r="Z26"/>
  <c r="V26"/>
  <c r="S26"/>
  <c r="T26" s="1"/>
  <c r="O26"/>
  <c r="M26"/>
  <c r="L26"/>
  <c r="J26"/>
  <c r="E26"/>
  <c r="IG25"/>
  <c r="IN25" s="1"/>
  <c r="IU25" s="1"/>
  <c r="HZ25"/>
  <c r="HT25"/>
  <c r="HU25" s="1"/>
  <c r="HP25"/>
  <c r="HN25"/>
  <c r="HM25"/>
  <c r="HI25"/>
  <c r="HF25"/>
  <c r="IA56" s="1"/>
  <c r="HD25"/>
  <c r="IL43" s="1"/>
  <c r="GY25"/>
  <c r="AF25"/>
  <c r="AM25" s="1"/>
  <c r="AT25" s="1"/>
  <c r="BA25" s="1"/>
  <c r="AD25"/>
  <c r="AD29" s="1"/>
  <c r="AE29" s="1"/>
  <c r="AC25"/>
  <c r="H43" s="1"/>
  <c r="T39" s="1"/>
  <c r="AN44" s="1"/>
  <c r="V25"/>
  <c r="S25"/>
  <c r="T25" s="1"/>
  <c r="O25"/>
  <c r="M25"/>
  <c r="L25"/>
  <c r="J25"/>
  <c r="E25"/>
  <c r="HS24"/>
  <c r="HZ24" s="1"/>
  <c r="IG24" s="1"/>
  <c r="IN24" s="1"/>
  <c r="IU24" s="1"/>
  <c r="HN24"/>
  <c r="HQ15" s="1"/>
  <c r="HM24"/>
  <c r="HI24"/>
  <c r="HF24"/>
  <c r="IA55" s="1"/>
  <c r="IA70" s="1"/>
  <c r="HD24"/>
  <c r="IL41" s="1"/>
  <c r="GY24"/>
  <c r="AF24"/>
  <c r="AM24" s="1"/>
  <c r="AT24" s="1"/>
  <c r="BA24" s="1"/>
  <c r="Y24"/>
  <c r="V24"/>
  <c r="H42" s="1"/>
  <c r="O24"/>
  <c r="M24"/>
  <c r="L24"/>
  <c r="J24"/>
  <c r="E24"/>
  <c r="HS23"/>
  <c r="HZ23" s="1"/>
  <c r="IG23" s="1"/>
  <c r="IN23" s="1"/>
  <c r="IU23" s="1"/>
  <c r="HL23"/>
  <c r="HF23"/>
  <c r="HG23" s="1"/>
  <c r="HD23"/>
  <c r="GY23"/>
  <c r="R23"/>
  <c r="Y23" s="1"/>
  <c r="AF23" s="1"/>
  <c r="AM23" s="1"/>
  <c r="AT23" s="1"/>
  <c r="BA23" s="1"/>
  <c r="P23"/>
  <c r="O23"/>
  <c r="L23"/>
  <c r="J23"/>
  <c r="E23"/>
  <c r="AM40" s="1"/>
  <c r="HL22"/>
  <c r="HS22" s="1"/>
  <c r="HZ22" s="1"/>
  <c r="IG22" s="1"/>
  <c r="IN22" s="1"/>
  <c r="IU22" s="1"/>
  <c r="HG22"/>
  <c r="HF22"/>
  <c r="HD22"/>
  <c r="IL39" s="1"/>
  <c r="GY22"/>
  <c r="Y22"/>
  <c r="AF22" s="1"/>
  <c r="AM22" s="1"/>
  <c r="AT22" s="1"/>
  <c r="BA22" s="1"/>
  <c r="R22"/>
  <c r="O22"/>
  <c r="H40" s="1"/>
  <c r="AO39" s="1"/>
  <c r="J22"/>
  <c r="L22" s="1"/>
  <c r="E22"/>
  <c r="HQ21"/>
  <c r="IE21" s="1"/>
  <c r="HK21"/>
  <c r="HJ21"/>
  <c r="HJ26" s="1"/>
  <c r="HK26" s="1"/>
  <c r="HQ26" s="1"/>
  <c r="HR26" s="1"/>
  <c r="HX26" s="1"/>
  <c r="HY26" s="1"/>
  <c r="HE21"/>
  <c r="HL21" s="1"/>
  <c r="HS21" s="1"/>
  <c r="HZ21" s="1"/>
  <c r="IG21" s="1"/>
  <c r="IN21" s="1"/>
  <c r="IU21" s="1"/>
  <c r="HD21"/>
  <c r="GZ21"/>
  <c r="GZ26" s="1"/>
  <c r="W21"/>
  <c r="AK21" s="1"/>
  <c r="Q21"/>
  <c r="P21"/>
  <c r="AD21" s="1"/>
  <c r="K21"/>
  <c r="R21" s="1"/>
  <c r="Y21" s="1"/>
  <c r="AF21" s="1"/>
  <c r="AM21" s="1"/>
  <c r="AT21" s="1"/>
  <c r="BA21" s="1"/>
  <c r="J21"/>
  <c r="F21"/>
  <c r="E39" s="1"/>
  <c r="G39" s="1"/>
  <c r="I39" s="1"/>
  <c r="HQ20"/>
  <c r="IE20" s="1"/>
  <c r="HK20"/>
  <c r="HJ20"/>
  <c r="HX20" s="1"/>
  <c r="HE20"/>
  <c r="HL20" s="1"/>
  <c r="HS20" s="1"/>
  <c r="HZ20" s="1"/>
  <c r="IG20" s="1"/>
  <c r="IN20" s="1"/>
  <c r="IU20" s="1"/>
  <c r="HD20"/>
  <c r="X20"/>
  <c r="W20"/>
  <c r="AK20" s="1"/>
  <c r="R20"/>
  <c r="Y20" s="1"/>
  <c r="AF20" s="1"/>
  <c r="AM20" s="1"/>
  <c r="AT20" s="1"/>
  <c r="BA20" s="1"/>
  <c r="P20"/>
  <c r="AD20" s="1"/>
  <c r="K20"/>
  <c r="J20"/>
  <c r="HB15"/>
  <c r="AU15"/>
  <c r="AN15"/>
  <c r="AG15"/>
  <c r="Z15"/>
  <c r="S15"/>
  <c r="M15"/>
  <c r="L15"/>
  <c r="H15"/>
  <c r="K15" s="1"/>
  <c r="L5"/>
  <c r="C3"/>
  <c r="D2"/>
  <c r="L34" s="1"/>
  <c r="G116" i="1"/>
  <c r="L11" i="2"/>
  <c r="L10"/>
  <c r="L9"/>
  <c r="L8"/>
  <c r="B4" i="1"/>
  <c r="J3"/>
  <c r="H3"/>
  <c r="HE15" i="2" l="1"/>
  <c r="HI23" s="1"/>
  <c r="HJ23" s="1"/>
  <c r="HZ15"/>
  <c r="ID26" s="1"/>
  <c r="IE26" s="1"/>
  <c r="T6"/>
  <c r="AB39" s="1"/>
  <c r="AH4"/>
  <c r="AB41" s="1"/>
  <c r="AH7"/>
  <c r="AB44" s="1"/>
  <c r="T5"/>
  <c r="HQ23"/>
  <c r="HK23"/>
  <c r="HX15"/>
  <c r="IS15" s="1"/>
  <c r="AH5"/>
  <c r="AB43" s="1"/>
  <c r="T4"/>
  <c r="AG74"/>
  <c r="AH6"/>
  <c r="AR20"/>
  <c r="AE20"/>
  <c r="AL20"/>
  <c r="AY20"/>
  <c r="AZ20" s="1"/>
  <c r="HY20"/>
  <c r="IL20"/>
  <c r="IS20"/>
  <c r="IT20" s="1"/>
  <c r="IF20"/>
  <c r="AE21"/>
  <c r="AR21"/>
  <c r="AY21"/>
  <c r="AZ21" s="1"/>
  <c r="AL21"/>
  <c r="IA15"/>
  <c r="IS21"/>
  <c r="IT21" s="1"/>
  <c r="IF21"/>
  <c r="BB27"/>
  <c r="AZ27"/>
  <c r="AF58"/>
  <c r="AF39"/>
  <c r="IE79"/>
  <c r="AF79"/>
  <c r="IE57"/>
  <c r="IE38"/>
  <c r="IF38" s="1"/>
  <c r="IM44"/>
  <c r="HT39"/>
  <c r="IN44" s="1"/>
  <c r="AF41"/>
  <c r="AG41" s="1"/>
  <c r="AF59"/>
  <c r="IN55"/>
  <c r="IO55"/>
  <c r="G3" i="1"/>
  <c r="I3"/>
  <c r="L4" i="2"/>
  <c r="HF15"/>
  <c r="IL53" s="1"/>
  <c r="IO53" s="1"/>
  <c r="Q20"/>
  <c r="HR20"/>
  <c r="X21"/>
  <c r="HR21"/>
  <c r="HX21"/>
  <c r="F22"/>
  <c r="P22"/>
  <c r="GZ22"/>
  <c r="GZ24" s="1"/>
  <c r="GZ25" s="1"/>
  <c r="HI22"/>
  <c r="Q23"/>
  <c r="W23"/>
  <c r="W24"/>
  <c r="X24" s="1"/>
  <c r="AD24" s="1"/>
  <c r="HG24"/>
  <c r="AE25"/>
  <c r="AK25"/>
  <c r="HG25"/>
  <c r="F26"/>
  <c r="F44" s="1"/>
  <c r="AK26"/>
  <c r="AS27"/>
  <c r="AY28"/>
  <c r="HG29"/>
  <c r="AN38"/>
  <c r="AN53" s="1"/>
  <c r="F39"/>
  <c r="U39"/>
  <c r="AO44" s="1"/>
  <c r="HP41"/>
  <c r="HQ41" s="1"/>
  <c r="HP43" s="1"/>
  <c r="HQ43" s="1"/>
  <c r="IO54"/>
  <c r="D40"/>
  <c r="AM39"/>
  <c r="D42"/>
  <c r="AM41"/>
  <c r="IC78"/>
  <c r="IC79" s="1"/>
  <c r="AD78"/>
  <c r="AD79" s="1"/>
  <c r="AO41"/>
  <c r="T38"/>
  <c r="D43"/>
  <c r="AM43"/>
  <c r="AM45"/>
  <c r="D44"/>
  <c r="AM46"/>
  <c r="D45"/>
  <c r="AM47"/>
  <c r="D46"/>
  <c r="AN55"/>
  <c r="AN48"/>
  <c r="AO48" s="1"/>
  <c r="IM42"/>
  <c r="HT38"/>
  <c r="IE58"/>
  <c r="IE70" s="1"/>
  <c r="IC72" s="1"/>
  <c r="IE39"/>
  <c r="IF39" s="1"/>
  <c r="T41"/>
  <c r="U40"/>
  <c r="HS41"/>
  <c r="HT40"/>
  <c r="HG15"/>
  <c r="F23"/>
  <c r="F41" s="1"/>
  <c r="E41" s="1"/>
  <c r="G41" s="1"/>
  <c r="GZ23"/>
  <c r="P24"/>
  <c r="Q24" s="1"/>
  <c r="P26"/>
  <c r="Q26" s="1"/>
  <c r="W26" s="1"/>
  <c r="X26" s="1"/>
  <c r="AD26" s="1"/>
  <c r="AE26" s="1"/>
  <c r="AD28"/>
  <c r="AF38"/>
  <c r="AF42"/>
  <c r="AG42" s="1"/>
  <c r="HU42"/>
  <c r="IO50" s="1"/>
  <c r="IE42"/>
  <c r="IF42" s="1"/>
  <c r="HU43"/>
  <c r="HU44"/>
  <c r="IO52" s="1"/>
  <c r="IE44"/>
  <c r="IF44" s="1"/>
  <c r="J47"/>
  <c r="J48"/>
  <c r="IM48"/>
  <c r="IN48" s="1"/>
  <c r="IE59"/>
  <c r="AF62"/>
  <c r="IE62"/>
  <c r="AF66"/>
  <c r="HO79"/>
  <c r="HO80"/>
  <c r="P82"/>
  <c r="HO82"/>
  <c r="P83"/>
  <c r="HO83"/>
  <c r="P84"/>
  <c r="HO84"/>
  <c r="P86"/>
  <c r="HO86"/>
  <c r="P87"/>
  <c r="HO87"/>
  <c r="HO88"/>
  <c r="HO89"/>
  <c r="AF44"/>
  <c r="AG44" s="1"/>
  <c r="Z48"/>
  <c r="HY48"/>
  <c r="HY49" l="1"/>
  <c r="Z49"/>
  <c r="S24"/>
  <c r="T24" s="1"/>
  <c r="R15"/>
  <c r="I41"/>
  <c r="AN40"/>
  <c r="IM49"/>
  <c r="HT41"/>
  <c r="IN49" s="1"/>
  <c r="AN49"/>
  <c r="U41"/>
  <c r="AO49" s="1"/>
  <c r="AO55"/>
  <c r="AP55"/>
  <c r="AY30"/>
  <c r="AZ30" s="1"/>
  <c r="H48" s="1"/>
  <c r="BB28"/>
  <c r="BB30" s="1"/>
  <c r="AZ28"/>
  <c r="AR26"/>
  <c r="AL26"/>
  <c r="AK24"/>
  <c r="AE24"/>
  <c r="GZ29"/>
  <c r="GY31" s="1"/>
  <c r="HA15" s="1"/>
  <c r="GZ28"/>
  <c r="GZ30" s="1"/>
  <c r="GZ27"/>
  <c r="F40"/>
  <c r="E40" s="1"/>
  <c r="G40" s="1"/>
  <c r="F24"/>
  <c r="AF81"/>
  <c r="AF80"/>
  <c r="IL26"/>
  <c r="IF26"/>
  <c r="AS21"/>
  <c r="BB21"/>
  <c r="IM20"/>
  <c r="IV20"/>
  <c r="AB42"/>
  <c r="AB38"/>
  <c r="HX23"/>
  <c r="HR23"/>
  <c r="AD27"/>
  <c r="AE27" s="1"/>
  <c r="IN53"/>
  <c r="IU53" s="1"/>
  <c r="IO51"/>
  <c r="IU31"/>
  <c r="AD30"/>
  <c r="AE30" s="1"/>
  <c r="AE28"/>
  <c r="AG26"/>
  <c r="AH26" s="1"/>
  <c r="AF15"/>
  <c r="IN42"/>
  <c r="HS42"/>
  <c r="AN42"/>
  <c r="U38"/>
  <c r="IA80"/>
  <c r="IA81" s="1"/>
  <c r="IA82" s="1"/>
  <c r="HP44"/>
  <c r="HQ44" s="1"/>
  <c r="HP45" s="1"/>
  <c r="HQ45" s="1"/>
  <c r="HQ46" s="1"/>
  <c r="H39"/>
  <c r="D39"/>
  <c r="AR25"/>
  <c r="AL25"/>
  <c r="AK29"/>
  <c r="AL29" s="1"/>
  <c r="AK28"/>
  <c r="AK27"/>
  <c r="AL27" s="1"/>
  <c r="AD23"/>
  <c r="X23"/>
  <c r="W25"/>
  <c r="HJ22"/>
  <c r="HJ24"/>
  <c r="W22"/>
  <c r="Q22"/>
  <c r="HY21"/>
  <c r="IL21"/>
  <c r="IE81"/>
  <c r="IE80"/>
  <c r="BB20"/>
  <c r="AS20"/>
  <c r="E44"/>
  <c r="G44" s="1"/>
  <c r="P25"/>
  <c r="P29" l="1"/>
  <c r="Q29" s="1"/>
  <c r="P28"/>
  <c r="P27"/>
  <c r="Q27" s="1"/>
  <c r="Q25"/>
  <c r="AD22"/>
  <c r="X22"/>
  <c r="HQ22"/>
  <c r="HK22"/>
  <c r="AN27"/>
  <c r="AO27" s="1"/>
  <c r="D80" s="1"/>
  <c r="C80" s="1"/>
  <c r="AM15"/>
  <c r="AR29"/>
  <c r="AS29" s="1"/>
  <c r="AR28"/>
  <c r="AY25"/>
  <c r="AS25"/>
  <c r="AO38"/>
  <c r="J39"/>
  <c r="IS26"/>
  <c r="IM26"/>
  <c r="I40"/>
  <c r="AN39"/>
  <c r="D78"/>
  <c r="C78" s="1"/>
  <c r="W15"/>
  <c r="AN45"/>
  <c r="I44"/>
  <c r="AP45" s="1"/>
  <c r="IM21"/>
  <c r="IV21"/>
  <c r="HK24"/>
  <c r="HL15" s="1"/>
  <c r="HJ25"/>
  <c r="X25"/>
  <c r="W29"/>
  <c r="X29" s="1"/>
  <c r="W28"/>
  <c r="W27"/>
  <c r="X27" s="1"/>
  <c r="AK23"/>
  <c r="AE23"/>
  <c r="AK30"/>
  <c r="AL30" s="1"/>
  <c r="AL28"/>
  <c r="AO42"/>
  <c r="T42"/>
  <c r="IM50"/>
  <c r="HT42"/>
  <c r="IE23"/>
  <c r="HY23"/>
  <c r="F42"/>
  <c r="F25"/>
  <c r="AR24"/>
  <c r="AL24"/>
  <c r="AY26"/>
  <c r="AS26"/>
  <c r="G82"/>
  <c r="E82"/>
  <c r="G76"/>
  <c r="E76"/>
  <c r="H76" s="1"/>
  <c r="C82"/>
  <c r="F82" s="1"/>
  <c r="G81"/>
  <c r="E81"/>
  <c r="H81" s="1"/>
  <c r="G80"/>
  <c r="E80"/>
  <c r="H80" s="1"/>
  <c r="G79"/>
  <c r="E79"/>
  <c r="H79" s="1"/>
  <c r="G78"/>
  <c r="E78"/>
  <c r="H78" s="1"/>
  <c r="G77"/>
  <c r="E77"/>
  <c r="H77" s="1"/>
  <c r="F43" l="1"/>
  <c r="F29"/>
  <c r="F28"/>
  <c r="F27"/>
  <c r="F45" s="1"/>
  <c r="E45" s="1"/>
  <c r="G45" s="1"/>
  <c r="IL23"/>
  <c r="IF23"/>
  <c r="IN50"/>
  <c r="HS43"/>
  <c r="AN50"/>
  <c r="U42"/>
  <c r="HK25"/>
  <c r="HJ29"/>
  <c r="HK29" s="1"/>
  <c r="HJ28"/>
  <c r="HJ27"/>
  <c r="HK27" s="1"/>
  <c r="BB25"/>
  <c r="BB29" s="1"/>
  <c r="AZ25"/>
  <c r="AY29"/>
  <c r="AZ29" s="1"/>
  <c r="H47" s="1"/>
  <c r="HX22"/>
  <c r="HR22"/>
  <c r="AK22"/>
  <c r="AE22"/>
  <c r="H82"/>
  <c r="AD15"/>
  <c r="BB26"/>
  <c r="AZ26"/>
  <c r="AY24"/>
  <c r="AS24"/>
  <c r="E42"/>
  <c r="G42" s="1"/>
  <c r="Q38"/>
  <c r="R38" s="1"/>
  <c r="Q42" s="1"/>
  <c r="R42" s="1"/>
  <c r="IA78"/>
  <c r="AB78"/>
  <c r="IA77"/>
  <c r="AB77"/>
  <c r="AR23"/>
  <c r="AL23"/>
  <c r="W30"/>
  <c r="X30" s="1"/>
  <c r="X28"/>
  <c r="Y15"/>
  <c r="Z25"/>
  <c r="AA25" s="1"/>
  <c r="D79" s="1"/>
  <c r="C79" s="1"/>
  <c r="HM15"/>
  <c r="HP24"/>
  <c r="HQ24" s="1"/>
  <c r="IV26"/>
  <c r="IT26"/>
  <c r="AR30"/>
  <c r="AS30" s="1"/>
  <c r="AS28"/>
  <c r="P30"/>
  <c r="Q30" s="1"/>
  <c r="Q28"/>
  <c r="HR24" l="1"/>
  <c r="HX24" s="1"/>
  <c r="HQ25"/>
  <c r="IA79"/>
  <c r="AB79"/>
  <c r="I42"/>
  <c r="AF55" s="1"/>
  <c r="AN41"/>
  <c r="A77"/>
  <c r="BB24"/>
  <c r="AZ24"/>
  <c r="BB31"/>
  <c r="AZ31"/>
  <c r="HJ30"/>
  <c r="HK30" s="1"/>
  <c r="HK28"/>
  <c r="F46"/>
  <c r="E46" s="1"/>
  <c r="G46" s="1"/>
  <c r="F30"/>
  <c r="F48" s="1"/>
  <c r="E48" s="1"/>
  <c r="G48" s="1"/>
  <c r="I48" s="1"/>
  <c r="E43"/>
  <c r="G43" s="1"/>
  <c r="Q39"/>
  <c r="R39" s="1"/>
  <c r="Q41" s="1"/>
  <c r="R41" s="1"/>
  <c r="Q43" s="1"/>
  <c r="R43" s="1"/>
  <c r="AU28"/>
  <c r="AV28" s="1"/>
  <c r="D81" s="1"/>
  <c r="C81" s="1"/>
  <c r="C75" s="1"/>
  <c r="AT15"/>
  <c r="AY23"/>
  <c r="AS23"/>
  <c r="AR22"/>
  <c r="AL22"/>
  <c r="IE22"/>
  <c r="HY22"/>
  <c r="AO50"/>
  <c r="T43"/>
  <c r="IM51"/>
  <c r="HT43"/>
  <c r="IS23"/>
  <c r="IM23"/>
  <c r="AN46"/>
  <c r="I45"/>
  <c r="AP46" s="1"/>
  <c r="F47"/>
  <c r="E47" s="1"/>
  <c r="E31"/>
  <c r="AY15"/>
  <c r="Q44" l="1"/>
  <c r="R44" s="1"/>
  <c r="Q45" s="1"/>
  <c r="R45" s="1"/>
  <c r="AB80"/>
  <c r="AB81" s="1"/>
  <c r="AB82" s="1"/>
  <c r="F49"/>
  <c r="G15"/>
  <c r="AM53" s="1"/>
  <c r="IL22"/>
  <c r="IF22"/>
  <c r="AY22"/>
  <c r="AS22"/>
  <c r="BB23"/>
  <c r="AZ23"/>
  <c r="AN43"/>
  <c r="I43"/>
  <c r="AF56" s="1"/>
  <c r="H49"/>
  <c r="BA29"/>
  <c r="IE24"/>
  <c r="HY24"/>
  <c r="AF70"/>
  <c r="AD72" s="1"/>
  <c r="G47"/>
  <c r="I47" s="1"/>
  <c r="E49"/>
  <c r="G49" s="1"/>
  <c r="I49" s="1"/>
  <c r="IV23"/>
  <c r="IT23"/>
  <c r="IC80"/>
  <c r="IC81" s="1"/>
  <c r="IC82" s="1"/>
  <c r="IN51"/>
  <c r="HS44"/>
  <c r="U43"/>
  <c r="AN51"/>
  <c r="AN47"/>
  <c r="I46"/>
  <c r="AP47" s="1"/>
  <c r="AP48" s="1"/>
  <c r="HQ29"/>
  <c r="HR29" s="1"/>
  <c r="HQ28"/>
  <c r="HQ27"/>
  <c r="HR27" s="1"/>
  <c r="HR25"/>
  <c r="HS15" s="1"/>
  <c r="IM52" l="1"/>
  <c r="HT44"/>
  <c r="IL24"/>
  <c r="IF24"/>
  <c r="X46"/>
  <c r="BB22"/>
  <c r="AZ22"/>
  <c r="IS22"/>
  <c r="IM22"/>
  <c r="Z47"/>
  <c r="HY47"/>
  <c r="R46"/>
  <c r="HW25"/>
  <c r="HX25" s="1"/>
  <c r="HT15"/>
  <c r="HQ30"/>
  <c r="HR30" s="1"/>
  <c r="HR28"/>
  <c r="T89"/>
  <c r="T88"/>
  <c r="AD80"/>
  <c r="AD81" s="1"/>
  <c r="AD82" s="1"/>
  <c r="AO51"/>
  <c r="T44"/>
  <c r="AO53"/>
  <c r="AP53"/>
  <c r="U44" l="1"/>
  <c r="AN52"/>
  <c r="T85"/>
  <c r="N89"/>
  <c r="U89"/>
  <c r="P89"/>
  <c r="IN52"/>
  <c r="IM56" s="1"/>
  <c r="HS45"/>
  <c r="HT45" s="1"/>
  <c r="HT46" s="1"/>
  <c r="N88"/>
  <c r="U88"/>
  <c r="P88"/>
  <c r="IE25"/>
  <c r="HY25"/>
  <c r="HX29"/>
  <c r="HY29" s="1"/>
  <c r="HX28"/>
  <c r="HX27"/>
  <c r="HY27" s="1"/>
  <c r="AG38"/>
  <c r="AG39"/>
  <c r="IV22"/>
  <c r="IT22"/>
  <c r="IS24"/>
  <c r="IM24"/>
  <c r="HX30" l="1"/>
  <c r="HY30" s="1"/>
  <c r="HY28"/>
  <c r="IN56"/>
  <c r="IO56"/>
  <c r="IV24"/>
  <c r="IT24"/>
  <c r="IE29"/>
  <c r="IF29" s="1"/>
  <c r="IE28"/>
  <c r="IE27"/>
  <c r="IF27" s="1"/>
  <c r="IG15" s="1"/>
  <c r="IL25"/>
  <c r="IF25"/>
  <c r="N85"/>
  <c r="U85"/>
  <c r="P85"/>
  <c r="AO52"/>
  <c r="AN56" s="1"/>
  <c r="T45"/>
  <c r="U45" s="1"/>
  <c r="U46" s="1"/>
  <c r="AP56" l="1"/>
  <c r="AO56"/>
  <c r="IK27"/>
  <c r="IL27" s="1"/>
  <c r="IH15"/>
  <c r="IS25"/>
  <c r="IM25"/>
  <c r="IL29"/>
  <c r="IM29" s="1"/>
  <c r="IL28"/>
  <c r="IE30"/>
  <c r="IF30" s="1"/>
  <c r="IF28"/>
  <c r="IM28" l="1"/>
  <c r="IN15" s="1"/>
  <c r="IL30"/>
  <c r="IM30" s="1"/>
  <c r="IS29"/>
  <c r="IT29" s="1"/>
  <c r="IV25"/>
  <c r="IV29" s="1"/>
  <c r="IT25"/>
  <c r="IS27"/>
  <c r="IM27"/>
  <c r="IV27" l="1"/>
  <c r="IT27"/>
  <c r="IO15"/>
  <c r="IR28"/>
  <c r="IS28" s="1"/>
  <c r="IS30" l="1"/>
  <c r="IT30" s="1"/>
  <c r="IV28"/>
  <c r="IV30" s="1"/>
  <c r="IT28"/>
  <c r="IV31" l="1"/>
  <c r="IT31"/>
  <c r="IU29" s="1"/>
</calcChain>
</file>

<file path=xl/comments1.xml><?xml version="1.0" encoding="utf-8"?>
<comments xmlns="http://schemas.openxmlformats.org/spreadsheetml/2006/main">
  <authors>
    <author>robson</author>
  </authors>
  <commentList>
    <comment ref="AL66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O valor do objeto desta alteração contratual é de R$ com vencimento em 10/12/2009.</t>
        </r>
      </text>
    </comment>
    <comment ref="AS66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O valor do objeto desta alteração contratual é de R$ com vencimento em 10/12/2009.</t>
        </r>
      </text>
    </comment>
    <comment ref="AS67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O valor do objeto desta alteração contratual é de R$ com vencimento em 10/01/2010. (14/10/2009)</t>
        </r>
      </text>
    </comment>
    <comment ref="AS68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O valor do objeto desta alteração contratual é de R$ com vencimento em 10/02/2010. (14/10/2009)</t>
        </r>
      </text>
    </comment>
    <comment ref="AS69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O valor do objeto desta alteração contratual é de R$ com vencimento em 10/03/2010. (14/10/2009)</t>
        </r>
      </text>
    </comment>
  </commentList>
</comments>
</file>

<file path=xl/sharedStrings.xml><?xml version="1.0" encoding="utf-8"?>
<sst xmlns="http://schemas.openxmlformats.org/spreadsheetml/2006/main" count="1504" uniqueCount="494">
  <si>
    <t>Dados Gerais</t>
  </si>
  <si>
    <t>Status</t>
  </si>
  <si>
    <t>Resumo Datas Contratuais</t>
  </si>
  <si>
    <t>Base de dados para Listas</t>
  </si>
  <si>
    <t>Volumes</t>
  </si>
  <si>
    <t>Área</t>
  </si>
  <si>
    <t>Assinatura</t>
  </si>
  <si>
    <t>PE</t>
  </si>
  <si>
    <t>Canteiro</t>
  </si>
  <si>
    <t>Conclusão</t>
  </si>
  <si>
    <t>Tipologia da Obra</t>
  </si>
  <si>
    <t>Responsável</t>
  </si>
  <si>
    <t>Possibilidades</t>
  </si>
  <si>
    <t>Recurso Utilizado</t>
  </si>
  <si>
    <t>Tipos de Equipamentos</t>
  </si>
  <si>
    <t>Tipos Calhas</t>
  </si>
  <si>
    <t>Tipos de laje</t>
  </si>
  <si>
    <t>Nº</t>
  </si>
  <si>
    <t>Nome da Obra</t>
  </si>
  <si>
    <t>CLE</t>
  </si>
  <si>
    <t>Líder</t>
  </si>
  <si>
    <t>Tipologia</t>
  </si>
  <si>
    <t>Pré-Fab.</t>
  </si>
  <si>
    <t>Fundação</t>
  </si>
  <si>
    <t>Lajes</t>
  </si>
  <si>
    <t>Cobertura</t>
  </si>
  <si>
    <t>Contratual</t>
  </si>
  <si>
    <t>Operacional</t>
  </si>
  <si>
    <t>do Cont.</t>
  </si>
  <si>
    <t>Atual.</t>
  </si>
  <si>
    <t>Efetv.</t>
  </si>
  <si>
    <t>efetv.</t>
  </si>
  <si>
    <t>OP</t>
  </si>
  <si>
    <t>Galpão com Pórtico Atirantado</t>
  </si>
  <si>
    <t>Leonardi</t>
  </si>
  <si>
    <t>Sim</t>
  </si>
  <si>
    <t>Léo</t>
  </si>
  <si>
    <t>Guindaste</t>
  </si>
  <si>
    <t>Metálica</t>
  </si>
  <si>
    <t>Mat. Leo - Mont. Leo.</t>
  </si>
  <si>
    <t>Galpão</t>
  </si>
  <si>
    <t>ACC</t>
  </si>
  <si>
    <t>Não</t>
  </si>
  <si>
    <t>3º</t>
  </si>
  <si>
    <t>Munck</t>
  </si>
  <si>
    <t>Pré-Fabricada</t>
  </si>
  <si>
    <t>Mat. ACC - Mont. Leo.</t>
  </si>
  <si>
    <t>Galpão com VTS</t>
  </si>
  <si>
    <t xml:space="preserve"> - - </t>
  </si>
  <si>
    <t>Mat. ACC - Mont. ACC.</t>
  </si>
  <si>
    <t>Edifício Multipavimentos</t>
  </si>
  <si>
    <t>Obra Mista</t>
  </si>
  <si>
    <t>Historico - contratual</t>
  </si>
  <si>
    <t>Receptor</t>
  </si>
  <si>
    <t>Depto</t>
  </si>
  <si>
    <t>Acontecimento</t>
  </si>
  <si>
    <t>Aline</t>
  </si>
  <si>
    <t>Eduardo</t>
  </si>
  <si>
    <t>Líderes</t>
  </si>
  <si>
    <t>Cadastro</t>
  </si>
  <si>
    <t>Cristina</t>
  </si>
  <si>
    <t>Pantaleão</t>
  </si>
  <si>
    <t>Serviços</t>
  </si>
  <si>
    <t>Efetivação</t>
  </si>
  <si>
    <t>Priscila</t>
  </si>
  <si>
    <t>Comercial</t>
  </si>
  <si>
    <t>Aprovação</t>
  </si>
  <si>
    <t>Vanessa</t>
  </si>
  <si>
    <t>Técnico</t>
  </si>
  <si>
    <t>Entrega</t>
  </si>
  <si>
    <t>Amilton</t>
  </si>
  <si>
    <t>Administrativo</t>
  </si>
  <si>
    <t>Realização</t>
  </si>
  <si>
    <t>Adilson</t>
  </si>
  <si>
    <t>Planejamento</t>
  </si>
  <si>
    <t>Reprogramação</t>
  </si>
  <si>
    <t>Jonathan</t>
  </si>
  <si>
    <t>Produção</t>
  </si>
  <si>
    <t>Envio</t>
  </si>
  <si>
    <t>Gustavo</t>
  </si>
  <si>
    <t>Alteração Contratual</t>
  </si>
  <si>
    <t>Ricardo</t>
  </si>
  <si>
    <t>Pagamento</t>
  </si>
  <si>
    <t>Estocagem</t>
  </si>
  <si>
    <t>Reunião de OP</t>
  </si>
  <si>
    <t>Previsão</t>
  </si>
  <si>
    <t>Historico - operacional</t>
  </si>
  <si>
    <t>Acpntecimento</t>
  </si>
  <si>
    <t>Término</t>
  </si>
  <si>
    <t>Herison</t>
  </si>
  <si>
    <t>Inicio</t>
  </si>
  <si>
    <t>Rafael</t>
  </si>
  <si>
    <t>paralização</t>
  </si>
  <si>
    <t>Robson</t>
  </si>
  <si>
    <t>Ocorrencias</t>
  </si>
  <si>
    <t>Compras</t>
  </si>
  <si>
    <t>Contatos Telefônicos - Líderes e Consultores</t>
  </si>
  <si>
    <t>7283-1466</t>
  </si>
  <si>
    <t>7283-1469</t>
  </si>
  <si>
    <t>7283-1436</t>
  </si>
  <si>
    <t>César</t>
  </si>
  <si>
    <t>9910-4216</t>
  </si>
  <si>
    <t>Mauro</t>
  </si>
  <si>
    <t>9953-1655</t>
  </si>
  <si>
    <t>Manoel</t>
  </si>
  <si>
    <t>9139-1026</t>
  </si>
  <si>
    <t>Giusti</t>
  </si>
  <si>
    <t>9908-1624</t>
  </si>
  <si>
    <t>Rangel</t>
  </si>
  <si>
    <t>(19) 9786-1695</t>
  </si>
  <si>
    <t>Silvana</t>
  </si>
  <si>
    <t>8487-5151</t>
  </si>
  <si>
    <t>LEGENDA - GUIAS</t>
  </si>
  <si>
    <t>Informações ok - Em adamento</t>
  </si>
  <si>
    <t>Informações pendentes - Paralizada</t>
  </si>
  <si>
    <t>Informações pendentes (modelo antigo)</t>
  </si>
  <si>
    <t>o</t>
  </si>
  <si>
    <t>BD</t>
  </si>
  <si>
    <t>Obra:</t>
  </si>
  <si>
    <t>Tipologia da obra:</t>
  </si>
  <si>
    <t xml:space="preserve">                       </t>
  </si>
  <si>
    <t>Apertar quando retirada a obra da carteira</t>
  </si>
  <si>
    <t>ESCOPO</t>
  </si>
  <si>
    <t>Alterações em Formulas/Formatos padrão:</t>
  </si>
  <si>
    <t>CLE:</t>
  </si>
  <si>
    <t>Consultor:</t>
  </si>
  <si>
    <t>Telefone:</t>
  </si>
  <si>
    <t>Resumo - Status</t>
  </si>
  <si>
    <t>PROJETOS</t>
  </si>
  <si>
    <t xml:space="preserve">Recurso </t>
  </si>
  <si>
    <t>Sugestão</t>
  </si>
  <si>
    <t>Volume</t>
  </si>
  <si>
    <t xml:space="preserve">CANTEIRO </t>
  </si>
  <si>
    <t>Qtde.</t>
  </si>
  <si>
    <t>CAMPO</t>
  </si>
  <si>
    <t>Recebimento do processo:</t>
  </si>
  <si>
    <t>Líder:</t>
  </si>
  <si>
    <t>PE de Estutura e Detalhamento</t>
  </si>
  <si>
    <t>Terraplanagem</t>
  </si>
  <si>
    <t>Execução</t>
  </si>
  <si>
    <t>OP:</t>
  </si>
  <si>
    <t>Cliente:</t>
  </si>
  <si>
    <t>Projeto de Cobertura</t>
  </si>
  <si>
    <t>Demarcação</t>
  </si>
  <si>
    <t>Montagem</t>
  </si>
  <si>
    <t>Peça a Peça:</t>
  </si>
  <si>
    <t>Entreposto:</t>
  </si>
  <si>
    <t>Resumo - Quantitativos</t>
  </si>
  <si>
    <t>PE de Fundação e Detalhamento</t>
  </si>
  <si>
    <t>Estaqueamento</t>
  </si>
  <si>
    <t>Observação:</t>
  </si>
  <si>
    <t>Quantitativo</t>
  </si>
  <si>
    <t>Projeto Estaqueamento</t>
  </si>
  <si>
    <t>Conferência</t>
  </si>
  <si>
    <t>Pré-fabricado</t>
  </si>
  <si>
    <t>m³</t>
  </si>
  <si>
    <t>Projeto Blocos</t>
  </si>
  <si>
    <t>Acesso</t>
  </si>
  <si>
    <t>Material</t>
  </si>
  <si>
    <t>Terças</t>
  </si>
  <si>
    <t>Bairro:</t>
  </si>
  <si>
    <t>Projeto Baldrames</t>
  </si>
  <si>
    <t>Blocos de Fundação</t>
  </si>
  <si>
    <t>Estado:</t>
  </si>
  <si>
    <t>m²</t>
  </si>
  <si>
    <t>Projeto de Laje</t>
  </si>
  <si>
    <t>Baldrames</t>
  </si>
  <si>
    <t>Calhas</t>
  </si>
  <si>
    <t>Telhas</t>
  </si>
  <si>
    <t>Projeto de Capeamento/Solidarização</t>
  </si>
  <si>
    <t>Sinalizador</t>
  </si>
  <si>
    <t>V</t>
  </si>
  <si>
    <t>S</t>
  </si>
  <si>
    <t>PF</t>
  </si>
  <si>
    <t>T</t>
  </si>
  <si>
    <t>E</t>
  </si>
  <si>
    <t>C</t>
  </si>
  <si>
    <t>CONTROLE CONTRATUAL</t>
  </si>
  <si>
    <t xml:space="preserve">Dias de Contrato: </t>
  </si>
  <si>
    <t>Hoje</t>
  </si>
  <si>
    <t>Variação Lead Time</t>
  </si>
  <si>
    <t xml:space="preserve">Etapas  </t>
  </si>
  <si>
    <t>CÁLCULO CONTRATUAL</t>
  </si>
  <si>
    <t>Contratual Inicial</t>
  </si>
  <si>
    <t>Revisão Contratual das Atividades de Vistoria e Sondagem</t>
  </si>
  <si>
    <t>Revisão Contratual do Projeto Executivo de Estrutura</t>
  </si>
  <si>
    <t>Revisão Contratual do Projeto Executivo de Fundação</t>
  </si>
  <si>
    <t xml:space="preserve">Revisão Contratual Baseado na Liberação do Terreno </t>
  </si>
  <si>
    <t>Revisão Contratual Baseado na Demarcação do Estaqueamento</t>
  </si>
  <si>
    <t>Revisão Contratual Baseado na Liberação do Canteiro</t>
  </si>
  <si>
    <t>Resumo dos Limites Contratuais</t>
  </si>
  <si>
    <t>Prazos</t>
  </si>
  <si>
    <t>Historico</t>
  </si>
  <si>
    <t>Datas</t>
  </si>
  <si>
    <t>Controle de Atrasos</t>
  </si>
  <si>
    <t>Duração</t>
  </si>
  <si>
    <t>Previsto</t>
  </si>
  <si>
    <t>Realizada</t>
  </si>
  <si>
    <t>Qtde</t>
  </si>
  <si>
    <t>Cliente</t>
  </si>
  <si>
    <t>Aux.1</t>
  </si>
  <si>
    <t>Reprogramado</t>
  </si>
  <si>
    <t>Sinal</t>
  </si>
  <si>
    <t>Dias corridos</t>
  </si>
  <si>
    <t>Vistoria</t>
  </si>
  <si>
    <t>Relatório de Sondagem</t>
  </si>
  <si>
    <t>Projeto executivo Estrutura</t>
  </si>
  <si>
    <t xml:space="preserve">Projeto executivo Fundação </t>
  </si>
  <si>
    <t>Liberação Terreno</t>
  </si>
  <si>
    <t>Liberação Canteiro</t>
  </si>
  <si>
    <t>Conclusão Contratual P.E</t>
  </si>
  <si>
    <t>Conclusão Contratual Canteiro</t>
  </si>
  <si>
    <t>Conclusão Contratual Considerada</t>
  </si>
  <si>
    <t>RCO</t>
  </si>
  <si>
    <t>ROP</t>
  </si>
  <si>
    <t>CC</t>
  </si>
  <si>
    <t>Resumo - Cronograma Contratual</t>
  </si>
  <si>
    <t>Datas Iniciais</t>
  </si>
  <si>
    <t>Datas Atualizadas</t>
  </si>
  <si>
    <t>Datas Efetivadas</t>
  </si>
  <si>
    <t>Cronograma Operacional</t>
  </si>
  <si>
    <t>Datas Programadas - Manuais</t>
  </si>
  <si>
    <t>Variaveis - Intercalação</t>
  </si>
  <si>
    <t>Variação</t>
  </si>
  <si>
    <t>Cronograma - Cliente</t>
  </si>
  <si>
    <t>Vínculos de Pagamento</t>
  </si>
  <si>
    <t>Data de</t>
  </si>
  <si>
    <t>Tarefa</t>
  </si>
  <si>
    <t>Responsabilidade</t>
  </si>
  <si>
    <t xml:space="preserve">Duração </t>
  </si>
  <si>
    <t>Total</t>
  </si>
  <si>
    <t>Inicial</t>
  </si>
  <si>
    <t>Atualizada</t>
  </si>
  <si>
    <t>Programada</t>
  </si>
  <si>
    <t>Atrasos (dias)</t>
  </si>
  <si>
    <t>% do Total</t>
  </si>
  <si>
    <t>Etapa</t>
  </si>
  <si>
    <t>Escopo</t>
  </si>
  <si>
    <t>Período</t>
  </si>
  <si>
    <t>% Vinc</t>
  </si>
  <si>
    <t>Valor R$</t>
  </si>
  <si>
    <t>Possivel Quebra?</t>
  </si>
  <si>
    <t>Data</t>
  </si>
  <si>
    <t>Máximo</t>
  </si>
  <si>
    <t>Detalhamento - Pré-fabricado</t>
  </si>
  <si>
    <t>Detalhamento - Fundação</t>
  </si>
  <si>
    <t>Fundação Profunda</t>
  </si>
  <si>
    <t>Produção - Pré-Fabricado</t>
  </si>
  <si>
    <t>Detalhamento de Pré-fabricado</t>
  </si>
  <si>
    <t>Detalhamento de Fundação</t>
  </si>
  <si>
    <t>Lead time de segurança</t>
  </si>
  <si>
    <t>Variação Prazo Contratual X Operacional</t>
  </si>
  <si>
    <t>Duração do contrato inicial</t>
  </si>
  <si>
    <t>Dias</t>
  </si>
  <si>
    <t>Duração do contrato concluido</t>
  </si>
  <si>
    <t>Variação entre contrato inicial x contrato concluido</t>
  </si>
  <si>
    <t>Produção do Pré-Fabricado</t>
  </si>
  <si>
    <t>VR</t>
  </si>
  <si>
    <t>Registros de Datas e Eventos CONTRATUAIS</t>
  </si>
  <si>
    <t>Registros de Datas e Eventos OPERACIONAIS</t>
  </si>
  <si>
    <t>Vendido X Realizado</t>
  </si>
  <si>
    <t>Etapas</t>
  </si>
  <si>
    <t>Acontecimentos</t>
  </si>
  <si>
    <t>Obs.</t>
  </si>
  <si>
    <t>Data da realiz.</t>
  </si>
  <si>
    <t>Respons. pela Info</t>
  </si>
  <si>
    <t>Depto.</t>
  </si>
  <si>
    <t>Data  da Info</t>
  </si>
  <si>
    <t>Receptor da info</t>
  </si>
  <si>
    <t>Respons. Info</t>
  </si>
  <si>
    <t>Realizado</t>
  </si>
  <si>
    <t>Conclusão  Considerada</t>
  </si>
  <si>
    <t>Lançamento da Obra na Carteira</t>
  </si>
  <si>
    <t>Confirmado através de Planilha da obra</t>
  </si>
  <si>
    <t>Heloisa</t>
  </si>
  <si>
    <t>Qntde</t>
  </si>
  <si>
    <t>Custo</t>
  </si>
  <si>
    <t>Confrmado em reunião de O.P vistoria</t>
  </si>
  <si>
    <t>Confirmado via chat</t>
  </si>
  <si>
    <t>P.E. Estrutura</t>
  </si>
  <si>
    <t xml:space="preserve">Confirmado em reunião de O.P entregua na assinatura do contrato, e esta na pasta da obra </t>
  </si>
  <si>
    <t>Caio</t>
  </si>
  <si>
    <t xml:space="preserve">P.E. Fundação </t>
  </si>
  <si>
    <t>Aceite de entrega da obra</t>
  </si>
  <si>
    <t>realizada Reuião de O.P</t>
  </si>
  <si>
    <t xml:space="preserve">Confirmado </t>
  </si>
  <si>
    <t>Detalhamento de esturtura</t>
  </si>
  <si>
    <t>Resumo das Parcelas de Pagamento</t>
  </si>
  <si>
    <t>Esta alteração contratual tem por objeto o acréscimo de 200,00m² de área no galpão em função do aumento do módulo entre os eixos “A-G / 1-2” de 6,00m para 10,00m por solicitação do contratante.</t>
  </si>
  <si>
    <t>Detalhamento de fundação</t>
  </si>
  <si>
    <t>Confimado via email envio</t>
  </si>
  <si>
    <t>CONTRATO EX</t>
  </si>
  <si>
    <t>CONTRATO EM</t>
  </si>
  <si>
    <t>Confimado via email aprovação do PE sem atraso</t>
  </si>
  <si>
    <t>Formas de Pagamento</t>
  </si>
  <si>
    <t>Data Ct</t>
  </si>
  <si>
    <t>Data Ef</t>
  </si>
  <si>
    <t>Valor</t>
  </si>
  <si>
    <t>Confirmado via email o envio do projeto executivo de fundação</t>
  </si>
  <si>
    <t>Transporte</t>
  </si>
  <si>
    <t>SINAL</t>
  </si>
  <si>
    <t>Confirmado via email aprovação do projeto executivo de fundação, com atraso de 9 dias por conta da cliente</t>
  </si>
  <si>
    <t>1ª Parcela</t>
  </si>
  <si>
    <t>Esta alteração contratual tem por objeto o acréscimo de 200,00m² de área no galpão em função do aumento do módulo entre os eixos “A-G / 1-2” de 6,00m para 10,00m por solicitação do contratante, conforme Anexo 4 e Projeto Executivo.</t>
  </si>
  <si>
    <t>Lajes (m ²) - PE</t>
  </si>
  <si>
    <t>2ª Parcela</t>
  </si>
  <si>
    <t>O contrato da Obra foi reprogramado de acordo com a nova data de Efetivação (06/10/2009). Uma vez que as etapas de Vistoria, Sondagem , PE de Estrutura e PE de Fundação já haviam sido executadas, os prazos conseguidos com a antecipação serão acrescidos no eventos seguintes.</t>
  </si>
  <si>
    <t>Lajes (m ²) - MO</t>
  </si>
  <si>
    <t>3ª Parcela</t>
  </si>
  <si>
    <t>Confirmado com Engº Adilson, em reunião de OP realizada dia 10/11, a liberação de terreno dia 04/11</t>
  </si>
  <si>
    <t>Lajes (m ²) - MT</t>
  </si>
  <si>
    <t>4ª Parcela</t>
  </si>
  <si>
    <t>Cobertura (m ²) - PE</t>
  </si>
  <si>
    <t>5ª Parcela</t>
  </si>
  <si>
    <t>Demarcação realizada em 05/11 com locação total de estacas</t>
  </si>
  <si>
    <t>Danilo</t>
  </si>
  <si>
    <t>Cobertura (m ²) - EX</t>
  </si>
  <si>
    <t>6ª Parcela</t>
  </si>
  <si>
    <t>Confirmado pelo engº Adilson, em reunião de programação do dia 15/12, a liberação do canteiro.</t>
  </si>
  <si>
    <t>Cobertura (m ²) - MT</t>
  </si>
  <si>
    <t>7ª Parcela</t>
  </si>
  <si>
    <t>Total Vendido</t>
  </si>
  <si>
    <t>Total Realizado</t>
  </si>
  <si>
    <t>8ª Parcela</t>
  </si>
  <si>
    <t>ORÇADO</t>
  </si>
  <si>
    <t>9ª Parcela</t>
  </si>
  <si>
    <t>Volume estrutura</t>
  </si>
  <si>
    <t>Prazo</t>
  </si>
  <si>
    <t>Volume fundação</t>
  </si>
  <si>
    <t>10ª Parcela</t>
  </si>
  <si>
    <t>Variação Orçado X Realizado</t>
  </si>
  <si>
    <t>Valor Total do Contrato</t>
  </si>
  <si>
    <t>CATR</t>
  </si>
  <si>
    <t>SC</t>
  </si>
  <si>
    <t>GL</t>
  </si>
  <si>
    <t>Atrasos</t>
  </si>
  <si>
    <t>Leo</t>
  </si>
  <si>
    <t>Observações</t>
  </si>
  <si>
    <t>Solicitação de compra de intens</t>
  </si>
  <si>
    <t>Gestão de Lajes</t>
  </si>
  <si>
    <r>
      <t>Àrea (m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):</t>
    </r>
  </si>
  <si>
    <t>%</t>
  </si>
  <si>
    <t>Datas de compras</t>
  </si>
  <si>
    <t>Datas de Entrega</t>
  </si>
  <si>
    <t>Unidade</t>
  </si>
  <si>
    <t>Periodo de utilização</t>
  </si>
  <si>
    <t>Atividade</t>
  </si>
  <si>
    <t>Data prevista</t>
  </si>
  <si>
    <t xml:space="preserve">Data atual </t>
  </si>
  <si>
    <t>Data efetiva</t>
  </si>
  <si>
    <t>Vistoria Técnica</t>
  </si>
  <si>
    <t>Solicitação</t>
  </si>
  <si>
    <t>Resp</t>
  </si>
  <si>
    <t>Prog.</t>
  </si>
  <si>
    <t>Realiz.</t>
  </si>
  <si>
    <t>de medida</t>
  </si>
  <si>
    <t>inicio</t>
  </si>
  <si>
    <t>termino</t>
  </si>
  <si>
    <t>Observ.</t>
  </si>
  <si>
    <t>Sondagem</t>
  </si>
  <si>
    <t>und</t>
  </si>
  <si>
    <t>Pedido de Compra de Laje</t>
  </si>
  <si>
    <t>P. E. Estrutura</t>
  </si>
  <si>
    <t>Aprovação do Projeto de Laje</t>
  </si>
  <si>
    <t>P. E. Fundação</t>
  </si>
  <si>
    <t>Entrega Programação de Laje</t>
  </si>
  <si>
    <t>Demarcação de Estacas</t>
  </si>
  <si>
    <t>Término de Entrega da Laje</t>
  </si>
  <si>
    <t>Entrega das NF para faturamento</t>
  </si>
  <si>
    <t>Operações</t>
  </si>
  <si>
    <t>Efetivação pagamento</t>
  </si>
  <si>
    <t>Cristiane</t>
  </si>
  <si>
    <t>m</t>
  </si>
  <si>
    <t>CONFERENCIA DE ESTACAS</t>
  </si>
  <si>
    <t>Total de estacas da obra</t>
  </si>
  <si>
    <t>Realiz</t>
  </si>
  <si>
    <t>Telha Galv Tr 100 0,5mm largura 950 mm</t>
  </si>
  <si>
    <t>Qtnde</t>
  </si>
  <si>
    <t>% Total</t>
  </si>
  <si>
    <t>pçs</t>
  </si>
  <si>
    <t>Tapaonda para TP100 em PU</t>
  </si>
  <si>
    <t>PENINA</t>
  </si>
  <si>
    <t>- -</t>
  </si>
  <si>
    <t>MTA</t>
  </si>
  <si>
    <t>INTERGRAF II</t>
  </si>
  <si>
    <t>Concluída</t>
  </si>
  <si>
    <t>LD EMPREENDIMENTOS - EST 01</t>
  </si>
  <si>
    <t>Galpão com viga I</t>
  </si>
  <si>
    <t>Paralizada</t>
  </si>
  <si>
    <t>SUPERMERCADO KAÇULA</t>
  </si>
  <si>
    <t>RECI</t>
  </si>
  <si>
    <t>CONDOMÍNIO JMRA</t>
  </si>
  <si>
    <t>LD EMPREENDIMENTOS - EST 02</t>
  </si>
  <si>
    <t>16//10/07</t>
  </si>
  <si>
    <t>CHUTE INICIAL</t>
  </si>
  <si>
    <t>COLÉGIO CRESCER</t>
  </si>
  <si>
    <t>BAUSANO</t>
  </si>
  <si>
    <t>LUBRAQUIM</t>
  </si>
  <si>
    <t>ZZIPAR</t>
  </si>
  <si>
    <t>SIANFER</t>
  </si>
  <si>
    <t>Lib. Terreno</t>
  </si>
  <si>
    <t>CHAMIX</t>
  </si>
  <si>
    <t>ROSA BRANCA II</t>
  </si>
  <si>
    <t>ROBERTO DE AZEVEDO III</t>
  </si>
  <si>
    <t>Lib. Canteiro</t>
  </si>
  <si>
    <t>Detalhamento</t>
  </si>
  <si>
    <t>EOU REPRESENTAÇÕES</t>
  </si>
  <si>
    <t>AJM</t>
  </si>
  <si>
    <t>AZ4 DISPLAYS</t>
  </si>
  <si>
    <t>COLÉGIO STELLA</t>
  </si>
  <si>
    <t>GONÇALVES DE FARIA</t>
  </si>
  <si>
    <t>KASTROPIL II</t>
  </si>
  <si>
    <t>TROPICAL</t>
  </si>
  <si>
    <t>PE de Estrutura</t>
  </si>
  <si>
    <t>CRESPI II - CONJUNTO 02</t>
  </si>
  <si>
    <t>JPC II ADM</t>
  </si>
  <si>
    <t>JPC II</t>
  </si>
  <si>
    <t>RCZ PARTICIPAÇÕES</t>
  </si>
  <si>
    <t>GREEN REALTY</t>
  </si>
  <si>
    <t>TGCON_CRISFRUT</t>
  </si>
  <si>
    <t>DEMETRE II</t>
  </si>
  <si>
    <t>SEGMENTOS II</t>
  </si>
  <si>
    <t>2F EMPREENDIMENTO - EST 01</t>
  </si>
  <si>
    <t>2F EMPREENDIMENTO - EST 02</t>
  </si>
  <si>
    <t xml:space="preserve">CIFAL </t>
  </si>
  <si>
    <t>WISA TRANSPORTES</t>
  </si>
  <si>
    <t>LIDER PARKING</t>
  </si>
  <si>
    <t>DHF</t>
  </si>
  <si>
    <t>MACHROTERM</t>
  </si>
  <si>
    <t>ANÍBAL</t>
  </si>
  <si>
    <t>WL XXX REBITOP III</t>
  </si>
  <si>
    <t>WL XXVII_SERTÃO DOS BEBER</t>
  </si>
  <si>
    <t>POLIEN III</t>
  </si>
  <si>
    <t>YONIFEST</t>
  </si>
  <si>
    <t>MODELAÇÃO DE CALI</t>
  </si>
  <si>
    <t>DELQUÍMICA</t>
  </si>
  <si>
    <t>POLIEN</t>
  </si>
  <si>
    <t>SANTA CASA DE PIRACICABA</t>
  </si>
  <si>
    <t>JOSÉ MELO</t>
  </si>
  <si>
    <t>MERCADO VISÃO</t>
  </si>
  <si>
    <t>MERCADO QUATRO IRMÃOS</t>
  </si>
  <si>
    <t>SELAK</t>
  </si>
  <si>
    <t>CAF II</t>
  </si>
  <si>
    <t>KGT</t>
  </si>
  <si>
    <t>COLÉGIO CRUZ AZUL ESTRUTURA 01</t>
  </si>
  <si>
    <t>COLÉGIO CRUZ AZUL ESTRUTURA 02</t>
  </si>
  <si>
    <t>COLÉGIO CRUZ AZUL ESTRUTURA 03</t>
  </si>
  <si>
    <t>COLÉGIO CRUZ AZUL ESTRUTURA 04</t>
  </si>
  <si>
    <t>METALURGICA QUASAR II</t>
  </si>
  <si>
    <t>METALURGICA QUASAR II ADM</t>
  </si>
  <si>
    <t>GERACENTER III</t>
  </si>
  <si>
    <t>CELSO HORIKAWA</t>
  </si>
  <si>
    <t>SEMIL II</t>
  </si>
  <si>
    <t>CIANCAGLINI</t>
  </si>
  <si>
    <t>CORTESIA IV - EST 01</t>
  </si>
  <si>
    <t>CORTESIA IV - EST 02</t>
  </si>
  <si>
    <t>WL XXIX MASTIFLEX</t>
  </si>
  <si>
    <t>CONFERCON</t>
  </si>
  <si>
    <t>COMERCIAL ESPERANÇA</t>
  </si>
  <si>
    <t>SUPERMERCADO RICOY_LOJA 15</t>
  </si>
  <si>
    <t>INSTITUTO HEISEI</t>
  </si>
  <si>
    <t>GU DISTRIBUIDORA II</t>
  </si>
  <si>
    <t>EXPRESSO SANTA LUZIA</t>
  </si>
  <si>
    <t>IMPREGNA II</t>
  </si>
  <si>
    <t>ANJO TINTAS</t>
  </si>
  <si>
    <t>IMOBILIARIA TRENTIN</t>
  </si>
  <si>
    <t>POLIFILTRO</t>
  </si>
  <si>
    <t>PE de Fundação</t>
  </si>
  <si>
    <t>ROSENBERGER - ESTRUTURA 01</t>
  </si>
  <si>
    <t>CONSTRUSERVICE</t>
  </si>
  <si>
    <t>WILSON PAIVA</t>
  </si>
  <si>
    <t>TAKAHAMA</t>
  </si>
  <si>
    <t>RIACHO EMBALAGENS</t>
  </si>
  <si>
    <t>JOSÉ MASSA II</t>
  </si>
  <si>
    <t>FAC EMBALAGENS III</t>
  </si>
  <si>
    <t>MINAS ZINCO IV</t>
  </si>
  <si>
    <t>ROSENBERGER -  ESTRUTURA 02</t>
  </si>
  <si>
    <t>TGCON_Marco Boni</t>
  </si>
  <si>
    <t>POLIMIX III</t>
  </si>
  <si>
    <t>Fábrica</t>
  </si>
  <si>
    <t>Pilar</t>
  </si>
  <si>
    <t>ACN CONSTRUTORA</t>
  </si>
  <si>
    <t>Mourão</t>
  </si>
  <si>
    <t>LIEBHERR DO BRASIL III</t>
  </si>
  <si>
    <t>Contra-peso</t>
  </si>
  <si>
    <t>RANGEL</t>
  </si>
  <si>
    <t>Sr. Carlos Henrique Leite Liguori</t>
  </si>
  <si>
    <t>Engº Serrão</t>
  </si>
  <si>
    <t>(11) 2065-9133</t>
  </si>
  <si>
    <t>(15) 9773.8660 / (15) 3263.1920</t>
  </si>
  <si>
    <t>Endereço:   Avenida Zélia de Lima Rosa, 3.575</t>
  </si>
  <si>
    <t>Pinhal</t>
  </si>
  <si>
    <t>Cidade:    Boituva</t>
  </si>
  <si>
    <t>SP</t>
  </si>
</sst>
</file>

<file path=xl/styles.xml><?xml version="1.0" encoding="utf-8"?>
<styleSheet xmlns="http://schemas.openxmlformats.org/spreadsheetml/2006/main">
  <numFmts count="8">
    <numFmt numFmtId="164" formatCode="dd/mm/yy;@"/>
    <numFmt numFmtId="165" formatCode="0;[Red]0"/>
    <numFmt numFmtId="166" formatCode="d/m/yy;@"/>
    <numFmt numFmtId="167" formatCode="0.00_);[Red]\(0.00\)"/>
    <numFmt numFmtId="168" formatCode="_(&quot;R$ &quot;* #,##0.00_);_(&quot;R$ &quot;* \(#,##0.00\);_(&quot;R$ &quot;* &quot;-&quot;??_);_(@_)"/>
    <numFmt numFmtId="169" formatCode="0.00;[Red]0.00"/>
    <numFmt numFmtId="170" formatCode="&quot;R$ &quot;#,##0.00"/>
    <numFmt numFmtId="171" formatCode="&quot;R$ &quot;#,##0.00_);[Red]\(&quot;R$ &quot;#,##0.00\)"/>
  </numFmts>
  <fonts count="23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56"/>
      <name val="Verdana"/>
      <family val="2"/>
    </font>
    <font>
      <sz val="7"/>
      <color indexed="10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8"/>
      <color indexed="62"/>
      <name val="Arial"/>
      <family val="2"/>
    </font>
    <font>
      <sz val="8"/>
      <color indexed="10"/>
      <name val="Arial"/>
      <family val="2"/>
    </font>
    <font>
      <sz val="8"/>
      <color indexed="47"/>
      <name val="Arial"/>
      <family val="2"/>
    </font>
    <font>
      <b/>
      <sz val="8"/>
      <color indexed="10"/>
      <name val="Arial"/>
      <family val="2"/>
    </font>
    <font>
      <sz val="8"/>
      <color indexed="17"/>
      <name val="Arial"/>
      <family val="2"/>
    </font>
    <font>
      <sz val="8"/>
      <color indexed="8"/>
      <name val="Arial"/>
      <family val="2"/>
    </font>
    <font>
      <sz val="8"/>
      <color indexed="21"/>
      <name val="Arial"/>
      <family val="2"/>
    </font>
    <font>
      <b/>
      <vertAlign val="superscript"/>
      <sz val="8"/>
      <name val="Arial"/>
      <family val="2"/>
    </font>
    <font>
      <sz val="8"/>
      <color indexed="12"/>
      <name val="MS Sans Serif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63"/>
        <bgColor indexed="64"/>
      </patternFill>
    </fill>
    <fill>
      <patternFill patternType="solid">
        <fgColor indexed="15"/>
        <bgColor indexed="64"/>
      </patternFill>
    </fill>
  </fills>
  <borders count="17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64"/>
      </bottom>
      <diagonal/>
    </border>
    <border>
      <left/>
      <right style="medium">
        <color indexed="1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10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14" fontId="3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13" xfId="0" applyFont="1" applyBorder="1" applyAlignment="1"/>
    <xf numFmtId="0" fontId="2" fillId="0" borderId="14" xfId="0" applyFont="1" applyBorder="1" applyAlignme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25" xfId="0" applyFont="1" applyBorder="1" applyAlignment="1">
      <alignment shrinkToFit="1"/>
    </xf>
    <xf numFmtId="1" fontId="3" fillId="0" borderId="26" xfId="0" applyNumberFormat="1" applyFont="1" applyBorder="1" applyAlignment="1">
      <alignment shrinkToFit="1"/>
    </xf>
    <xf numFmtId="37" fontId="3" fillId="0" borderId="26" xfId="0" applyNumberFormat="1" applyFont="1" applyBorder="1" applyAlignment="1">
      <alignment shrinkToFit="1"/>
    </xf>
    <xf numFmtId="1" fontId="3" fillId="0" borderId="26" xfId="0" applyNumberFormat="1" applyFont="1" applyBorder="1" applyAlignment="1">
      <alignment horizontal="center" shrinkToFit="1"/>
    </xf>
    <xf numFmtId="0" fontId="3" fillId="0" borderId="26" xfId="0" applyFont="1" applyBorder="1" applyAlignment="1">
      <alignment shrinkToFit="1"/>
    </xf>
    <xf numFmtId="2" fontId="3" fillId="0" borderId="26" xfId="0" applyNumberFormat="1" applyFont="1" applyBorder="1" applyAlignment="1">
      <alignment horizontal="center" shrinkToFit="1"/>
    </xf>
    <xf numFmtId="164" fontId="3" fillId="0" borderId="26" xfId="0" applyNumberFormat="1" applyFont="1" applyBorder="1" applyAlignment="1">
      <alignment horizontal="center" shrinkToFit="1"/>
    </xf>
    <xf numFmtId="164" fontId="3" fillId="0" borderId="27" xfId="0" applyNumberFormat="1" applyFont="1" applyBorder="1" applyAlignment="1">
      <alignment horizontal="center" shrinkToFi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30" xfId="0" applyFont="1" applyBorder="1" applyAlignment="1"/>
    <xf numFmtId="0" fontId="1" fillId="0" borderId="17" xfId="0" applyFont="1" applyBorder="1"/>
    <xf numFmtId="0" fontId="2" fillId="0" borderId="31" xfId="0" applyFont="1" applyBorder="1" applyAlignment="1"/>
    <xf numFmtId="0" fontId="1" fillId="0" borderId="31" xfId="0" applyFont="1" applyBorder="1" applyAlignment="1"/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26" xfId="0" applyNumberFormat="1" applyFont="1" applyFill="1" applyBorder="1" applyAlignment="1">
      <alignment shrinkToFi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37" fontId="3" fillId="0" borderId="26" xfId="0" applyNumberFormat="1" applyFont="1" applyFill="1" applyBorder="1" applyAlignment="1">
      <alignment shrinkToFit="1"/>
    </xf>
    <xf numFmtId="1" fontId="3" fillId="0" borderId="26" xfId="0" applyNumberFormat="1" applyFont="1" applyFill="1" applyBorder="1" applyAlignment="1">
      <alignment horizontal="center" shrinkToFit="1"/>
    </xf>
    <xf numFmtId="0" fontId="3" fillId="0" borderId="26" xfId="0" applyFont="1" applyFill="1" applyBorder="1" applyAlignment="1">
      <alignment shrinkToFit="1"/>
    </xf>
    <xf numFmtId="2" fontId="3" fillId="0" borderId="26" xfId="0" applyNumberFormat="1" applyFont="1" applyFill="1" applyBorder="1" applyAlignment="1">
      <alignment horizontal="center" shrinkToFit="1"/>
    </xf>
    <xf numFmtId="164" fontId="3" fillId="0" borderId="26" xfId="0" applyNumberFormat="1" applyFont="1" applyFill="1" applyBorder="1" applyAlignment="1">
      <alignment horizontal="center" shrinkToFit="1"/>
    </xf>
    <xf numFmtId="164" fontId="3" fillId="0" borderId="27" xfId="0" applyNumberFormat="1" applyFont="1" applyFill="1" applyBorder="1" applyAlignment="1">
      <alignment horizont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26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center"/>
    </xf>
    <xf numFmtId="0" fontId="1" fillId="0" borderId="33" xfId="0" applyFont="1" applyBorder="1" applyAlignment="1">
      <alignment shrinkToFit="1"/>
    </xf>
    <xf numFmtId="0" fontId="2" fillId="0" borderId="34" xfId="0" applyFont="1" applyBorder="1"/>
    <xf numFmtId="0" fontId="1" fillId="0" borderId="35" xfId="0" applyFont="1" applyBorder="1"/>
    <xf numFmtId="0" fontId="1" fillId="2" borderId="31" xfId="0" applyFont="1" applyFill="1" applyBorder="1"/>
    <xf numFmtId="0" fontId="1" fillId="0" borderId="31" xfId="0" applyFont="1" applyBorder="1"/>
    <xf numFmtId="0" fontId="1" fillId="3" borderId="31" xfId="0" applyFont="1" applyFill="1" applyBorder="1"/>
    <xf numFmtId="0" fontId="1" fillId="4" borderId="31" xfId="0" applyFont="1" applyFill="1" applyBorder="1"/>
    <xf numFmtId="0" fontId="1" fillId="5" borderId="31" xfId="0" applyFont="1" applyFill="1" applyBorder="1"/>
    <xf numFmtId="14" fontId="1" fillId="0" borderId="0" xfId="0" applyNumberFormat="1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8" fillId="0" borderId="7" xfId="0" applyNumberFormat="1" applyFont="1" applyBorder="1" applyAlignment="1" applyProtection="1">
      <alignment horizontal="left" vertical="center"/>
      <protection hidden="1"/>
    </xf>
    <xf numFmtId="1" fontId="8" fillId="0" borderId="8" xfId="0" applyNumberFormat="1" applyFont="1" applyFill="1" applyBorder="1" applyAlignment="1" applyProtection="1">
      <alignment horizontal="center" vertical="center"/>
      <protection hidden="1"/>
    </xf>
    <xf numFmtId="1" fontId="9" fillId="0" borderId="8" xfId="0" applyNumberFormat="1" applyFont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vertical="center"/>
      <protection hidden="1"/>
    </xf>
    <xf numFmtId="1" fontId="10" fillId="0" borderId="8" xfId="0" applyNumberFormat="1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right" vertical="center"/>
      <protection hidden="1"/>
    </xf>
    <xf numFmtId="0" fontId="11" fillId="0" borderId="8" xfId="0" applyFont="1" applyBorder="1" applyAlignment="1">
      <alignment horizontal="left" vertical="center" shrinkToFit="1"/>
    </xf>
    <xf numFmtId="0" fontId="11" fillId="0" borderId="36" xfId="0" applyFont="1" applyBorder="1" applyAlignment="1">
      <alignment horizontal="left" vertical="center" shrinkToFit="1"/>
    </xf>
    <xf numFmtId="0" fontId="12" fillId="0" borderId="37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centerContinuous" vertical="center" wrapText="1"/>
    </xf>
    <xf numFmtId="0" fontId="6" fillId="0" borderId="36" xfId="0" applyFont="1" applyBorder="1" applyAlignment="1">
      <alignment horizontal="centerContinuous" vertical="center" wrapText="1"/>
    </xf>
    <xf numFmtId="11" fontId="6" fillId="0" borderId="8" xfId="0" applyNumberFormat="1" applyFont="1" applyBorder="1" applyAlignment="1">
      <alignment horizontal="centerContinuous" vertical="center" wrapText="1"/>
    </xf>
    <xf numFmtId="0" fontId="6" fillId="0" borderId="8" xfId="0" applyFont="1" applyBorder="1" applyAlignment="1">
      <alignment horizontal="centerContinuous" vertical="center" wrapText="1"/>
    </xf>
    <xf numFmtId="0" fontId="6" fillId="0" borderId="7" xfId="0" applyFont="1" applyBorder="1" applyAlignment="1">
      <alignment horizontal="centerContinuous" vertical="center" wrapText="1"/>
    </xf>
    <xf numFmtId="1" fontId="6" fillId="0" borderId="38" xfId="0" applyNumberFormat="1" applyFont="1" applyBorder="1" applyAlignment="1" applyProtection="1">
      <alignment horizontal="left" vertical="center"/>
      <protection hidden="1"/>
    </xf>
    <xf numFmtId="37" fontId="10" fillId="0" borderId="39" xfId="0" applyNumberFormat="1" applyFont="1" applyBorder="1" applyAlignment="1" applyProtection="1">
      <alignment horizontal="center" vertical="center"/>
      <protection hidden="1"/>
    </xf>
    <xf numFmtId="1" fontId="6" fillId="0" borderId="39" xfId="0" applyNumberFormat="1" applyFont="1" applyBorder="1" applyAlignment="1" applyProtection="1">
      <alignment horizontal="left" vertical="center"/>
      <protection hidden="1"/>
    </xf>
    <xf numFmtId="1" fontId="10" fillId="0" borderId="39" xfId="0" applyNumberFormat="1" applyFont="1" applyBorder="1" applyAlignment="1" applyProtection="1">
      <alignment vertical="center"/>
      <protection hidden="1"/>
    </xf>
    <xf numFmtId="1" fontId="6" fillId="0" borderId="39" xfId="0" applyNumberFormat="1" applyFont="1" applyBorder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right" vertical="center"/>
      <protection hidden="1"/>
    </xf>
    <xf numFmtId="0" fontId="10" fillId="0" borderId="3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8" fillId="0" borderId="7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6" fillId="0" borderId="36" xfId="0" applyFont="1" applyBorder="1" applyAlignment="1">
      <alignment horizontal="centerContinuous" vertical="center"/>
    </xf>
    <xf numFmtId="1" fontId="10" fillId="0" borderId="0" xfId="0" applyNumberFormat="1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>
      <alignment horizontal="centerContinuous" shrinkToFit="1"/>
    </xf>
    <xf numFmtId="0" fontId="6" fillId="0" borderId="41" xfId="0" applyFont="1" applyBorder="1" applyAlignment="1">
      <alignment horizontal="centerContinuous" shrinkToFit="1"/>
    </xf>
    <xf numFmtId="0" fontId="6" fillId="0" borderId="42" xfId="0" applyFont="1" applyBorder="1" applyAlignment="1">
      <alignment shrinkToFit="1"/>
    </xf>
    <xf numFmtId="0" fontId="6" fillId="0" borderId="43" xfId="0" applyFont="1" applyBorder="1" applyAlignment="1">
      <alignment horizontal="centerContinuous" shrinkToFit="1"/>
    </xf>
    <xf numFmtId="0" fontId="6" fillId="0" borderId="43" xfId="0" applyFont="1" applyBorder="1" applyAlignment="1">
      <alignment shrinkToFit="1"/>
    </xf>
    <xf numFmtId="0" fontId="10" fillId="0" borderId="44" xfId="0" applyFont="1" applyBorder="1" applyAlignment="1">
      <alignment shrinkToFit="1"/>
    </xf>
    <xf numFmtId="0" fontId="6" fillId="0" borderId="44" xfId="0" applyFont="1" applyBorder="1" applyAlignment="1">
      <alignment shrinkToFit="1"/>
    </xf>
    <xf numFmtId="0" fontId="8" fillId="0" borderId="45" xfId="0" applyFont="1" applyBorder="1" applyAlignment="1">
      <alignment horizontal="centerContinuous" shrinkToFit="1"/>
    </xf>
    <xf numFmtId="0" fontId="6" fillId="0" borderId="41" xfId="0" applyFont="1" applyBorder="1" applyAlignment="1">
      <alignment horizontal="centerContinuous" vertical="center"/>
    </xf>
    <xf numFmtId="1" fontId="6" fillId="0" borderId="46" xfId="0" applyNumberFormat="1" applyFont="1" applyBorder="1" applyAlignment="1" applyProtection="1">
      <alignment horizontal="left" vertical="center"/>
      <protection hidden="1"/>
    </xf>
    <xf numFmtId="164" fontId="6" fillId="6" borderId="47" xfId="0" applyNumberFormat="1" applyFont="1" applyFill="1" applyBorder="1" applyAlignment="1" applyProtection="1">
      <alignment horizontal="center" vertical="center"/>
      <protection hidden="1"/>
    </xf>
    <xf numFmtId="1" fontId="6" fillId="0" borderId="47" xfId="0" applyNumberFormat="1" applyFont="1" applyBorder="1" applyAlignment="1" applyProtection="1">
      <alignment horizontal="left" vertical="center"/>
      <protection hidden="1"/>
    </xf>
    <xf numFmtId="1" fontId="10" fillId="0" borderId="47" xfId="0" applyNumberFormat="1" applyFont="1" applyBorder="1" applyAlignment="1" applyProtection="1">
      <alignment vertical="center"/>
      <protection hidden="1"/>
    </xf>
    <xf numFmtId="1" fontId="6" fillId="0" borderId="47" xfId="0" applyNumberFormat="1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right" vertical="center"/>
      <protection hidden="1"/>
    </xf>
    <xf numFmtId="0" fontId="10" fillId="0" borderId="48" xfId="0" applyFont="1" applyBorder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0" fontId="6" fillId="0" borderId="19" xfId="0" applyFont="1" applyBorder="1" applyAlignment="1">
      <alignment horizontal="left" vertical="center" shrinkToFit="1"/>
    </xf>
    <xf numFmtId="0" fontId="10" fillId="0" borderId="4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6" fillId="0" borderId="49" xfId="0" applyFont="1" applyBorder="1" applyAlignment="1">
      <alignment shrinkToFit="1"/>
    </xf>
    <xf numFmtId="0" fontId="6" fillId="0" borderId="26" xfId="0" applyFont="1" applyBorder="1" applyAlignment="1">
      <alignment shrinkToFit="1"/>
    </xf>
    <xf numFmtId="0" fontId="11" fillId="0" borderId="50" xfId="0" applyFont="1" applyBorder="1" applyAlignment="1">
      <alignment horizontal="center" shrinkToFit="1"/>
    </xf>
    <xf numFmtId="0" fontId="11" fillId="0" borderId="26" xfId="0" applyFont="1" applyBorder="1" applyAlignment="1">
      <alignment horizontal="center" shrinkToFit="1"/>
    </xf>
    <xf numFmtId="0" fontId="6" fillId="0" borderId="26" xfId="0" applyFont="1" applyBorder="1" applyAlignment="1">
      <alignment horizontal="center" shrinkToFit="1"/>
    </xf>
    <xf numFmtId="2" fontId="10" fillId="0" borderId="51" xfId="0" applyNumberFormat="1" applyFont="1" applyBorder="1" applyAlignment="1">
      <alignment horizontal="center" shrinkToFit="1"/>
    </xf>
    <xf numFmtId="0" fontId="6" fillId="0" borderId="51" xfId="0" applyFont="1" applyBorder="1" applyAlignment="1">
      <alignment horizontal="center" shrinkToFit="1"/>
    </xf>
    <xf numFmtId="0" fontId="6" fillId="0" borderId="49" xfId="0" applyFont="1" applyFill="1" applyBorder="1" applyAlignment="1">
      <alignment horizontal="center" vertical="center" textRotation="90" shrinkToFit="1"/>
    </xf>
    <xf numFmtId="0" fontId="6" fillId="0" borderId="52" xfId="0" applyFont="1" applyFill="1" applyBorder="1" applyAlignment="1">
      <alignment horizontal="left" shrinkToFit="1"/>
    </xf>
    <xf numFmtId="1" fontId="10" fillId="0" borderId="47" xfId="0" applyNumberFormat="1" applyFont="1" applyBorder="1" applyAlignment="1">
      <alignment horizontal="left" vertical="center"/>
    </xf>
    <xf numFmtId="1" fontId="10" fillId="0" borderId="48" xfId="0" applyNumberFormat="1" applyFont="1" applyBorder="1" applyAlignment="1">
      <alignment horizontal="left" vertical="center"/>
    </xf>
    <xf numFmtId="1" fontId="6" fillId="0" borderId="29" xfId="0" applyNumberFormat="1" applyFont="1" applyBorder="1" applyAlignment="1" applyProtection="1">
      <alignment horizontal="left" vertical="center" shrinkToFit="1"/>
      <protection hidden="1"/>
    </xf>
    <xf numFmtId="1" fontId="10" fillId="0" borderId="37" xfId="0" applyNumberFormat="1" applyFont="1" applyBorder="1" applyAlignment="1" applyProtection="1">
      <alignment horizontal="left" vertical="center"/>
      <protection hidden="1"/>
    </xf>
    <xf numFmtId="1" fontId="10" fillId="0" borderId="30" xfId="0" applyNumberFormat="1" applyFont="1" applyBorder="1" applyAlignment="1" applyProtection="1">
      <alignment horizontal="left" vertical="center"/>
      <protection hidden="1"/>
    </xf>
    <xf numFmtId="0" fontId="6" fillId="0" borderId="49" xfId="0" applyFont="1" applyBorder="1" applyAlignment="1"/>
    <xf numFmtId="0" fontId="6" fillId="0" borderId="26" xfId="0" applyFont="1" applyBorder="1" applyAlignment="1"/>
    <xf numFmtId="1" fontId="6" fillId="0" borderId="53" xfId="0" applyNumberFormat="1" applyFont="1" applyBorder="1" applyAlignment="1" applyProtection="1">
      <alignment horizontal="left" vertical="center"/>
      <protection hidden="1"/>
    </xf>
    <xf numFmtId="1" fontId="6" fillId="0" borderId="54" xfId="0" applyNumberFormat="1" applyFont="1" applyBorder="1" applyAlignment="1" applyProtection="1">
      <alignment horizontal="left" vertical="center"/>
      <protection hidden="1"/>
    </xf>
    <xf numFmtId="1" fontId="10" fillId="0" borderId="54" xfId="0" applyNumberFormat="1" applyFont="1" applyBorder="1" applyAlignment="1" applyProtection="1">
      <alignment vertical="center"/>
      <protection hidden="1"/>
    </xf>
    <xf numFmtId="1" fontId="6" fillId="0" borderId="54" xfId="0" applyNumberFormat="1" applyFont="1" applyBorder="1" applyAlignment="1" applyProtection="1">
      <alignment horizontal="center" vertical="center"/>
      <protection hidden="1"/>
    </xf>
    <xf numFmtId="0" fontId="6" fillId="0" borderId="54" xfId="0" applyFont="1" applyBorder="1" applyAlignment="1" applyProtection="1">
      <alignment horizontal="right" vertical="center"/>
      <protection hidden="1"/>
    </xf>
    <xf numFmtId="1" fontId="10" fillId="0" borderId="55" xfId="0" applyNumberFormat="1" applyFont="1" applyBorder="1" applyAlignment="1">
      <alignment horizontal="left" vertical="center"/>
    </xf>
    <xf numFmtId="0" fontId="10" fillId="0" borderId="56" xfId="0" applyFont="1" applyBorder="1" applyAlignment="1">
      <alignment horizontal="left" vertical="center"/>
    </xf>
    <xf numFmtId="1" fontId="8" fillId="0" borderId="57" xfId="0" applyNumberFormat="1" applyFont="1" applyBorder="1" applyAlignment="1" applyProtection="1">
      <alignment horizontal="left" vertical="center"/>
      <protection hidden="1"/>
    </xf>
    <xf numFmtId="1" fontId="8" fillId="0" borderId="58" xfId="0" applyNumberFormat="1" applyFont="1" applyBorder="1" applyAlignment="1" applyProtection="1">
      <alignment horizontal="left" vertical="center"/>
      <protection hidden="1"/>
    </xf>
    <xf numFmtId="1" fontId="8" fillId="0" borderId="59" xfId="0" applyNumberFormat="1" applyFont="1" applyBorder="1" applyAlignment="1" applyProtection="1">
      <alignment horizontal="left" vertical="center"/>
      <protection hidden="1"/>
    </xf>
    <xf numFmtId="1" fontId="6" fillId="0" borderId="14" xfId="0" applyNumberFormat="1" applyFont="1" applyBorder="1" applyAlignment="1" applyProtection="1">
      <alignment horizontal="left" vertical="center"/>
      <protection hidden="1"/>
    </xf>
    <xf numFmtId="1" fontId="6" fillId="0" borderId="41" xfId="0" applyNumberFormat="1" applyFont="1" applyBorder="1" applyAlignment="1" applyProtection="1">
      <alignment horizontal="centerContinuous" vertical="center"/>
      <protection hidden="1"/>
    </xf>
    <xf numFmtId="0" fontId="6" fillId="0" borderId="9" xfId="0" applyFont="1" applyBorder="1" applyAlignment="1" applyProtection="1">
      <alignment horizontal="centerContinuous" vertical="center"/>
      <protection hidden="1"/>
    </xf>
    <xf numFmtId="2" fontId="6" fillId="0" borderId="51" xfId="0" applyNumberFormat="1" applyFont="1" applyBorder="1" applyAlignment="1">
      <alignment horizontal="center" shrinkToFit="1"/>
    </xf>
    <xf numFmtId="0" fontId="6" fillId="0" borderId="60" xfId="0" applyFont="1" applyFill="1" applyBorder="1" applyAlignment="1">
      <alignment horizontal="center" vertical="center" textRotation="90" shrinkToFit="1"/>
    </xf>
    <xf numFmtId="0" fontId="6" fillId="0" borderId="61" xfId="0" applyFont="1" applyFill="1" applyBorder="1" applyAlignment="1">
      <alignment horizontal="left" shrinkToFit="1"/>
    </xf>
    <xf numFmtId="0" fontId="11" fillId="0" borderId="62" xfId="0" applyFont="1" applyBorder="1" applyAlignment="1">
      <alignment horizontal="center" shrinkToFit="1"/>
    </xf>
    <xf numFmtId="0" fontId="11" fillId="0" borderId="63" xfId="0" applyFont="1" applyBorder="1" applyAlignment="1">
      <alignment horizontal="center" shrinkToFit="1"/>
    </xf>
    <xf numFmtId="0" fontId="6" fillId="0" borderId="63" xfId="0" applyFont="1" applyBorder="1" applyAlignment="1">
      <alignment horizontal="center" shrinkToFit="1"/>
    </xf>
    <xf numFmtId="2" fontId="10" fillId="0" borderId="64" xfId="0" applyNumberFormat="1" applyFont="1" applyBorder="1" applyAlignment="1">
      <alignment horizontal="center" shrinkToFit="1"/>
    </xf>
    <xf numFmtId="1" fontId="8" fillId="0" borderId="53" xfId="0" applyNumberFormat="1" applyFont="1" applyBorder="1" applyAlignment="1" applyProtection="1">
      <alignment horizontal="center" vertical="center"/>
      <protection hidden="1"/>
    </xf>
    <xf numFmtId="1" fontId="8" fillId="0" borderId="55" xfId="0" applyNumberFormat="1" applyFont="1" applyBorder="1" applyAlignment="1" applyProtection="1">
      <alignment horizontal="center" vertical="center"/>
      <protection hidden="1"/>
    </xf>
    <xf numFmtId="1" fontId="8" fillId="0" borderId="56" xfId="0" applyNumberFormat="1" applyFont="1" applyBorder="1" applyAlignment="1" applyProtection="1">
      <alignment horizontal="center" vertical="center"/>
      <protection hidden="1"/>
    </xf>
    <xf numFmtId="1" fontId="6" fillId="0" borderId="19" xfId="0" applyNumberFormat="1" applyFont="1" applyBorder="1" applyAlignment="1" applyProtection="1">
      <alignment horizontal="left" vertical="center" shrinkToFit="1"/>
      <protection hidden="1"/>
    </xf>
    <xf numFmtId="2" fontId="10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6" fillId="0" borderId="18" xfId="0" applyFont="1" applyBorder="1" applyAlignment="1" applyProtection="1">
      <alignment vertical="center"/>
      <protection hidden="1"/>
    </xf>
    <xf numFmtId="0" fontId="6" fillId="0" borderId="65" xfId="0" applyFont="1" applyFill="1" applyBorder="1" applyAlignment="1">
      <alignment horizontal="center" vertical="center" textRotation="90" shrinkToFit="1"/>
    </xf>
    <xf numFmtId="0" fontId="6" fillId="0" borderId="66" xfId="0" applyFont="1" applyFill="1" applyBorder="1" applyAlignment="1">
      <alignment horizontal="left" shrinkToFit="1"/>
    </xf>
    <xf numFmtId="0" fontId="11" fillId="0" borderId="67" xfId="0" applyFont="1" applyBorder="1" applyAlignment="1">
      <alignment horizontal="center" shrinkToFit="1"/>
    </xf>
    <xf numFmtId="0" fontId="11" fillId="0" borderId="68" xfId="0" applyFont="1" applyBorder="1" applyAlignment="1">
      <alignment horizontal="center" shrinkToFit="1"/>
    </xf>
    <xf numFmtId="0" fontId="6" fillId="0" borderId="68" xfId="0" applyFont="1" applyBorder="1" applyAlignment="1">
      <alignment horizontal="center" shrinkToFit="1"/>
    </xf>
    <xf numFmtId="2" fontId="10" fillId="0" borderId="69" xfId="0" applyNumberFormat="1" applyFont="1" applyBorder="1" applyAlignment="1">
      <alignment horizontal="center" shrinkToFit="1"/>
    </xf>
    <xf numFmtId="1" fontId="10" fillId="0" borderId="57" xfId="0" applyNumberFormat="1" applyFont="1" applyBorder="1" applyAlignment="1" applyProtection="1">
      <alignment horizontal="left" vertical="center" shrinkToFit="1"/>
      <protection hidden="1"/>
    </xf>
    <xf numFmtId="1" fontId="10" fillId="0" borderId="58" xfId="0" applyNumberFormat="1" applyFont="1" applyBorder="1" applyAlignment="1" applyProtection="1">
      <alignment horizontal="left" vertical="center" shrinkToFit="1"/>
      <protection hidden="1"/>
    </xf>
    <xf numFmtId="0" fontId="10" fillId="0" borderId="58" xfId="0" applyFont="1" applyBorder="1" applyAlignment="1" applyProtection="1">
      <alignment horizontal="right" vertical="center"/>
      <protection hidden="1"/>
    </xf>
    <xf numFmtId="1" fontId="10" fillId="0" borderId="58" xfId="0" applyNumberFormat="1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1" fontId="6" fillId="7" borderId="51" xfId="0" applyNumberFormat="1" applyFont="1" applyFill="1" applyBorder="1" applyAlignment="1">
      <alignment horizontal="center" shrinkToFit="1"/>
    </xf>
    <xf numFmtId="1" fontId="10" fillId="0" borderId="46" xfId="0" applyNumberFormat="1" applyFont="1" applyBorder="1" applyAlignment="1" applyProtection="1">
      <alignment horizontal="left" vertical="center"/>
      <protection hidden="1"/>
    </xf>
    <xf numFmtId="1" fontId="10" fillId="0" borderId="47" xfId="0" applyNumberFormat="1" applyFont="1" applyBorder="1" applyAlignment="1" applyProtection="1">
      <alignment horizontal="left" vertical="center"/>
      <protection hidden="1"/>
    </xf>
    <xf numFmtId="0" fontId="10" fillId="0" borderId="47" xfId="0" applyFont="1" applyBorder="1" applyAlignment="1" applyProtection="1">
      <alignment horizontal="right" vertical="center"/>
      <protection hidden="1"/>
    </xf>
    <xf numFmtId="1" fontId="10" fillId="0" borderId="47" xfId="0" applyNumberFormat="1" applyFont="1" applyBorder="1" applyAlignment="1">
      <alignment horizontal="left" vertical="center" wrapText="1"/>
    </xf>
    <xf numFmtId="0" fontId="6" fillId="0" borderId="48" xfId="0" applyFont="1" applyBorder="1" applyAlignment="1">
      <alignment horizontal="center" vertical="center" wrapText="1"/>
    </xf>
    <xf numFmtId="1" fontId="8" fillId="0" borderId="53" xfId="0" applyNumberFormat="1" applyFont="1" applyBorder="1" applyAlignment="1" applyProtection="1">
      <alignment horizontal="left" vertical="center"/>
      <protection hidden="1"/>
    </xf>
    <xf numFmtId="1" fontId="8" fillId="0" borderId="55" xfId="0" applyNumberFormat="1" applyFont="1" applyBorder="1" applyAlignment="1" applyProtection="1">
      <alignment horizontal="center" vertical="center"/>
      <protection hidden="1"/>
    </xf>
    <xf numFmtId="1" fontId="9" fillId="0" borderId="55" xfId="0" applyNumberFormat="1" applyFont="1" applyBorder="1" applyAlignment="1" applyProtection="1">
      <alignment horizontal="left" vertical="center"/>
      <protection hidden="1"/>
    </xf>
    <xf numFmtId="0" fontId="6" fillId="0" borderId="55" xfId="0" applyFont="1" applyBorder="1" applyAlignment="1" applyProtection="1">
      <alignment vertical="center"/>
      <protection hidden="1"/>
    </xf>
    <xf numFmtId="1" fontId="10" fillId="0" borderId="55" xfId="0" applyNumberFormat="1" applyFont="1" applyBorder="1" applyAlignment="1" applyProtection="1">
      <alignment horizontal="center" vertical="center"/>
      <protection hidden="1"/>
    </xf>
    <xf numFmtId="0" fontId="9" fillId="0" borderId="55" xfId="0" applyFont="1" applyBorder="1" applyAlignment="1" applyProtection="1">
      <alignment horizontal="right" vertical="center"/>
      <protection hidden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shrinkToFit="1"/>
    </xf>
    <xf numFmtId="2" fontId="10" fillId="0" borderId="37" xfId="0" applyNumberFormat="1" applyFont="1" applyFill="1" applyBorder="1" applyAlignment="1">
      <alignment horizontal="right" vertical="center" shrinkToFit="1"/>
    </xf>
    <xf numFmtId="0" fontId="6" fillId="0" borderId="30" xfId="0" applyFont="1" applyBorder="1" applyAlignment="1">
      <alignment horizontal="left" vertical="center" wrapText="1"/>
    </xf>
    <xf numFmtId="0" fontId="6" fillId="0" borderId="70" xfId="0" applyFont="1" applyBorder="1" applyAlignment="1">
      <alignment shrinkToFit="1"/>
    </xf>
    <xf numFmtId="0" fontId="6" fillId="0" borderId="71" xfId="0" applyFont="1" applyBorder="1" applyAlignment="1">
      <alignment shrinkToFit="1"/>
    </xf>
    <xf numFmtId="0" fontId="11" fillId="0" borderId="72" xfId="0" applyFont="1" applyBorder="1" applyAlignment="1">
      <alignment horizontal="center" shrinkToFit="1"/>
    </xf>
    <xf numFmtId="0" fontId="11" fillId="0" borderId="71" xfId="0" applyFont="1" applyBorder="1" applyAlignment="1">
      <alignment horizontal="center" shrinkToFit="1"/>
    </xf>
    <xf numFmtId="0" fontId="6" fillId="0" borderId="71" xfId="0" applyFont="1" applyBorder="1" applyAlignment="1">
      <alignment horizontal="center" shrinkToFit="1"/>
    </xf>
    <xf numFmtId="2" fontId="6" fillId="0" borderId="73" xfId="0" applyNumberFormat="1" applyFont="1" applyBorder="1" applyAlignment="1">
      <alignment horizontal="center" shrinkToFit="1"/>
    </xf>
    <xf numFmtId="0" fontId="6" fillId="0" borderId="73" xfId="0" applyFont="1" applyBorder="1" applyAlignment="1">
      <alignment horizontal="center" shrinkToFit="1"/>
    </xf>
    <xf numFmtId="0" fontId="6" fillId="0" borderId="70" xfId="0" applyFont="1" applyFill="1" applyBorder="1" applyAlignment="1">
      <alignment horizontal="center" vertical="center" textRotation="90" shrinkToFit="1"/>
    </xf>
    <xf numFmtId="0" fontId="6" fillId="0" borderId="74" xfId="0" applyFont="1" applyBorder="1" applyAlignment="1">
      <alignment horizontal="left" shrinkToFit="1"/>
    </xf>
    <xf numFmtId="2" fontId="10" fillId="0" borderId="73" xfId="0" applyNumberFormat="1" applyFont="1" applyBorder="1" applyAlignment="1">
      <alignment horizontal="center" shrinkToFit="1"/>
    </xf>
    <xf numFmtId="1" fontId="8" fillId="0" borderId="0" xfId="0" applyNumberFormat="1" applyFont="1" applyBorder="1" applyAlignment="1" applyProtection="1">
      <alignment horizontal="left" vertical="center"/>
      <protection hidden="1"/>
    </xf>
    <xf numFmtId="1" fontId="8" fillId="0" borderId="0" xfId="0" applyNumberFormat="1" applyFont="1" applyBorder="1" applyAlignment="1" applyProtection="1">
      <alignment horizontal="center" vertical="center"/>
      <protection hidden="1"/>
    </xf>
    <xf numFmtId="1" fontId="9" fillId="0" borderId="0" xfId="0" applyNumberFormat="1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right" vertical="center"/>
      <protection hidden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" fontId="8" fillId="0" borderId="0" xfId="0" applyNumberFormat="1" applyFont="1" applyFill="1" applyBorder="1" applyAlignment="1" applyProtection="1">
      <alignment horizontal="left" vertical="center"/>
      <protection hidden="1"/>
    </xf>
    <xf numFmtId="1" fontId="8" fillId="0" borderId="0" xfId="0" applyNumberFormat="1" applyFont="1" applyFill="1" applyBorder="1" applyAlignment="1" applyProtection="1">
      <alignment horizontal="center" vertical="center"/>
      <protection hidden="1"/>
    </xf>
    <xf numFmtId="1" fontId="9" fillId="0" borderId="0" xfId="0" applyNumberFormat="1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" fontId="10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 applyProtection="1">
      <alignment vertical="center"/>
      <protection hidden="1"/>
    </xf>
    <xf numFmtId="1" fontId="6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/>
    </xf>
    <xf numFmtId="0" fontId="12" fillId="0" borderId="75" xfId="0" applyFont="1" applyFill="1" applyBorder="1" applyAlignment="1">
      <alignment vertical="top" wrapText="1"/>
    </xf>
    <xf numFmtId="0" fontId="12" fillId="0" borderId="76" xfId="0" applyFont="1" applyFill="1" applyBorder="1" applyAlignment="1">
      <alignment horizontal="center" vertical="top" wrapText="1"/>
    </xf>
    <xf numFmtId="0" fontId="12" fillId="0" borderId="77" xfId="0" applyFont="1" applyFill="1" applyBorder="1" applyAlignment="1">
      <alignment horizontal="center" vertical="top" wrapText="1"/>
    </xf>
    <xf numFmtId="0" fontId="12" fillId="0" borderId="78" xfId="0" applyFont="1" applyFill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14" fillId="0" borderId="7" xfId="0" applyNumberFormat="1" applyFont="1" applyFill="1" applyBorder="1" applyAlignment="1" applyProtection="1">
      <alignment vertical="center"/>
      <protection hidden="1"/>
    </xf>
    <xf numFmtId="1" fontId="14" fillId="0" borderId="8" xfId="0" applyNumberFormat="1" applyFont="1" applyFill="1" applyBorder="1" applyAlignment="1" applyProtection="1">
      <alignment horizontal="right" vertical="center"/>
      <protection hidden="1"/>
    </xf>
    <xf numFmtId="1" fontId="10" fillId="0" borderId="36" xfId="0" applyNumberFormat="1" applyFont="1" applyBorder="1" applyAlignment="1" applyProtection="1">
      <alignment horizontal="center" vertical="center"/>
      <protection hidden="1"/>
    </xf>
    <xf numFmtId="14" fontId="9" fillId="0" borderId="7" xfId="0" applyNumberFormat="1" applyFont="1" applyBorder="1" applyAlignment="1" applyProtection="1">
      <alignment horizontal="center" vertical="center"/>
      <protection hidden="1"/>
    </xf>
    <xf numFmtId="1" fontId="9" fillId="0" borderId="36" xfId="0" applyNumberFormat="1" applyFont="1" applyBorder="1" applyAlignment="1" applyProtection="1">
      <alignment horizontal="center" vertical="center"/>
      <protection hidden="1"/>
    </xf>
    <xf numFmtId="1" fontId="10" fillId="0" borderId="19" xfId="0" applyNumberFormat="1" applyFont="1" applyBorder="1" applyAlignment="1" applyProtection="1">
      <alignment horizontal="center" vertical="center"/>
      <protection hidden="1"/>
    </xf>
    <xf numFmtId="14" fontId="10" fillId="0" borderId="78" xfId="0" applyNumberFormat="1" applyFont="1" applyBorder="1" applyAlignment="1" applyProtection="1">
      <alignment horizontal="center" vertical="center"/>
      <protection hidden="1"/>
    </xf>
    <xf numFmtId="1" fontId="10" fillId="0" borderId="79" xfId="0" applyNumberFormat="1" applyFont="1" applyBorder="1" applyAlignment="1" applyProtection="1">
      <alignment horizontal="center" vertical="center"/>
      <protection hidden="1"/>
    </xf>
    <xf numFmtId="14" fontId="10" fillId="0" borderId="80" xfId="0" applyNumberFormat="1" applyFont="1" applyBorder="1" applyAlignment="1" applyProtection="1">
      <alignment horizontal="center" vertical="center"/>
      <protection hidden="1"/>
    </xf>
    <xf numFmtId="1" fontId="10" fillId="0" borderId="81" xfId="0" applyNumberFormat="1" applyFont="1" applyBorder="1" applyAlignment="1" applyProtection="1">
      <alignment horizontal="center" vertical="center"/>
      <protection hidden="1"/>
    </xf>
    <xf numFmtId="1" fontId="10" fillId="0" borderId="80" xfId="0" applyNumberFormat="1" applyFont="1" applyBorder="1" applyAlignment="1" applyProtection="1">
      <alignment horizontal="center" vertical="center"/>
      <protection hidden="1"/>
    </xf>
    <xf numFmtId="1" fontId="14" fillId="0" borderId="82" xfId="0" applyNumberFormat="1" applyFont="1" applyBorder="1" applyAlignment="1" applyProtection="1">
      <alignment horizontal="center" vertical="center"/>
      <protection hidden="1"/>
    </xf>
    <xf numFmtId="1" fontId="10" fillId="0" borderId="82" xfId="0" applyNumberFormat="1" applyFont="1" applyBorder="1" applyAlignment="1" applyProtection="1">
      <alignment horizontal="center" vertical="center"/>
      <protection hidden="1"/>
    </xf>
    <xf numFmtId="1" fontId="14" fillId="0" borderId="83" xfId="0" applyNumberFormat="1" applyFont="1" applyBorder="1" applyAlignment="1" applyProtection="1">
      <alignment horizontal="center" vertical="center"/>
      <protection hidden="1"/>
    </xf>
    <xf numFmtId="1" fontId="14" fillId="0" borderId="84" xfId="0" applyNumberFormat="1" applyFont="1" applyBorder="1" applyAlignment="1" applyProtection="1">
      <alignment horizontal="center" vertical="center"/>
      <protection hidden="1"/>
    </xf>
    <xf numFmtId="1" fontId="10" fillId="0" borderId="9" xfId="0" applyNumberFormat="1" applyFont="1" applyBorder="1" applyAlignment="1" applyProtection="1">
      <alignment horizontal="center" vertical="center"/>
      <protection hidden="1"/>
    </xf>
    <xf numFmtId="1" fontId="10" fillId="0" borderId="82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Continuous" vertical="center" wrapText="1"/>
    </xf>
    <xf numFmtId="0" fontId="9" fillId="0" borderId="86" xfId="0" applyFont="1" applyFill="1" applyBorder="1" applyAlignment="1">
      <alignment horizontal="centerContinuous" vertical="center" wrapText="1"/>
    </xf>
    <xf numFmtId="0" fontId="8" fillId="0" borderId="87" xfId="0" applyFont="1" applyFill="1" applyBorder="1" applyAlignment="1">
      <alignment horizontal="centerContinuous" vertical="center" wrapText="1"/>
    </xf>
    <xf numFmtId="0" fontId="8" fillId="0" borderId="37" xfId="0" applyFont="1" applyFill="1" applyBorder="1" applyAlignment="1">
      <alignment horizontal="centerContinuous" vertical="center" wrapText="1"/>
    </xf>
    <xf numFmtId="0" fontId="8" fillId="0" borderId="8" xfId="0" applyFont="1" applyFill="1" applyBorder="1" applyAlignment="1">
      <alignment horizontal="centerContinuous" vertical="center" wrapText="1"/>
    </xf>
    <xf numFmtId="0" fontId="8" fillId="0" borderId="7" xfId="0" applyFont="1" applyFill="1" applyBorder="1" applyAlignment="1">
      <alignment horizontal="centerContinuous" vertical="justify" wrapText="1"/>
    </xf>
    <xf numFmtId="0" fontId="8" fillId="0" borderId="8" xfId="0" applyFont="1" applyFill="1" applyBorder="1" applyAlignment="1">
      <alignment horizontal="centerContinuous" vertical="justify" wrapText="1"/>
    </xf>
    <xf numFmtId="0" fontId="8" fillId="0" borderId="36" xfId="0" applyFont="1" applyFill="1" applyBorder="1" applyAlignment="1">
      <alignment horizontal="centerContinuous" vertical="justify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9" fillId="0" borderId="89" xfId="0" applyFont="1" applyFill="1" applyBorder="1" applyAlignment="1">
      <alignment horizontal="center" vertical="center" wrapText="1"/>
    </xf>
    <xf numFmtId="0" fontId="9" fillId="0" borderId="90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91" xfId="0" applyFont="1" applyFill="1" applyBorder="1" applyAlignment="1">
      <alignment horizontal="centerContinuous" vertical="center" wrapText="1"/>
    </xf>
    <xf numFmtId="0" fontId="8" fillId="0" borderId="41" xfId="0" applyFont="1" applyFill="1" applyBorder="1" applyAlignment="1">
      <alignment horizontal="centerContinuous" vertical="center" wrapText="1"/>
    </xf>
    <xf numFmtId="0" fontId="8" fillId="0" borderId="85" xfId="0" applyFont="1" applyFill="1" applyBorder="1" applyAlignment="1">
      <alignment horizontal="centerContinuous" vertical="center" wrapText="1"/>
    </xf>
    <xf numFmtId="0" fontId="8" fillId="0" borderId="9" xfId="0" applyFont="1" applyFill="1" applyBorder="1" applyAlignment="1">
      <alignment horizontal="centerContinuous" vertical="center"/>
    </xf>
    <xf numFmtId="0" fontId="8" fillId="0" borderId="41" xfId="0" applyFont="1" applyFill="1" applyBorder="1" applyAlignment="1">
      <alignment horizontal="centerContinuous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164" fontId="9" fillId="0" borderId="93" xfId="0" applyNumberFormat="1" applyFont="1" applyFill="1" applyBorder="1" applyAlignment="1">
      <alignment horizontal="centerContinuous" vertical="center"/>
    </xf>
    <xf numFmtId="164" fontId="9" fillId="0" borderId="62" xfId="0" applyNumberFormat="1" applyFont="1" applyFill="1" applyBorder="1" applyAlignment="1">
      <alignment horizontal="center" vertical="center"/>
    </xf>
    <xf numFmtId="164" fontId="8" fillId="0" borderId="93" xfId="0" applyNumberFormat="1" applyFont="1" applyFill="1" applyBorder="1" applyAlignment="1">
      <alignment horizontal="centerContinuous" vertical="center"/>
    </xf>
    <xf numFmtId="164" fontId="8" fillId="0" borderId="94" xfId="0" applyNumberFormat="1" applyFont="1" applyFill="1" applyBorder="1" applyAlignment="1">
      <alignment horizontal="centerContinuous" vertical="center"/>
    </xf>
    <xf numFmtId="164" fontId="8" fillId="0" borderId="62" xfId="0" applyNumberFormat="1" applyFont="1" applyFill="1" applyBorder="1" applyAlignment="1">
      <alignment horizontal="center" vertical="center"/>
    </xf>
    <xf numFmtId="164" fontId="8" fillId="0" borderId="95" xfId="0" applyNumberFormat="1" applyFont="1" applyFill="1" applyBorder="1" applyAlignment="1">
      <alignment horizontal="center" vertical="center"/>
    </xf>
    <xf numFmtId="164" fontId="8" fillId="0" borderId="96" xfId="0" applyNumberFormat="1" applyFont="1" applyFill="1" applyBorder="1" applyAlignment="1">
      <alignment horizontal="center" vertical="center"/>
    </xf>
    <xf numFmtId="164" fontId="6" fillId="0" borderId="97" xfId="0" applyNumberFormat="1" applyFont="1" applyFill="1" applyBorder="1" applyAlignment="1">
      <alignment horizontal="center" vertical="center"/>
    </xf>
    <xf numFmtId="164" fontId="6" fillId="0" borderId="98" xfId="0" applyNumberFormat="1" applyFont="1" applyFill="1" applyBorder="1" applyAlignment="1">
      <alignment horizontal="center" vertical="center"/>
    </xf>
    <xf numFmtId="164" fontId="6" fillId="0" borderId="96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164" fontId="8" fillId="0" borderId="36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 wrapText="1"/>
    </xf>
    <xf numFmtId="0" fontId="6" fillId="2" borderId="41" xfId="0" applyFont="1" applyFill="1" applyBorder="1" applyAlignment="1">
      <alignment vertical="center" wrapText="1"/>
    </xf>
    <xf numFmtId="0" fontId="6" fillId="2" borderId="85" xfId="0" applyFont="1" applyFill="1" applyBorder="1" applyAlignment="1">
      <alignment vertical="center" wrapText="1"/>
    </xf>
    <xf numFmtId="0" fontId="10" fillId="2" borderId="91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6" fillId="2" borderId="91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90" xfId="0" applyFont="1" applyFill="1" applyBorder="1" applyAlignment="1">
      <alignment horizontal="center" vertical="center" wrapText="1"/>
    </xf>
    <xf numFmtId="0" fontId="6" fillId="2" borderId="89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vertical="center"/>
    </xf>
    <xf numFmtId="0" fontId="6" fillId="0" borderId="47" xfId="0" applyFont="1" applyFill="1" applyBorder="1" applyAlignment="1">
      <alignment vertical="center"/>
    </xf>
    <xf numFmtId="0" fontId="6" fillId="0" borderId="99" xfId="0" applyFont="1" applyFill="1" applyBorder="1" applyAlignment="1">
      <alignment vertical="center" wrapText="1"/>
    </xf>
    <xf numFmtId="1" fontId="10" fillId="0" borderId="100" xfId="0" applyNumberFormat="1" applyFont="1" applyFill="1" applyBorder="1" applyAlignment="1">
      <alignment horizontal="center" vertical="center"/>
    </xf>
    <xf numFmtId="164" fontId="8" fillId="7" borderId="31" xfId="0" applyNumberFormat="1" applyFont="1" applyFill="1" applyBorder="1" applyAlignment="1">
      <alignment horizontal="center" vertical="center"/>
    </xf>
    <xf numFmtId="1" fontId="6" fillId="0" borderId="31" xfId="0" applyNumberFormat="1" applyFont="1" applyFill="1" applyBorder="1" applyAlignment="1">
      <alignment horizontal="center" vertical="center"/>
    </xf>
    <xf numFmtId="164" fontId="6" fillId="0" borderId="47" xfId="0" applyNumberFormat="1" applyFont="1" applyFill="1" applyBorder="1" applyAlignment="1">
      <alignment horizontal="center" vertical="center"/>
    </xf>
    <xf numFmtId="164" fontId="6" fillId="7" borderId="34" xfId="0" applyNumberFormat="1" applyFont="1" applyFill="1" applyBorder="1" applyAlignment="1">
      <alignment horizontal="center" vertical="center"/>
    </xf>
    <xf numFmtId="164" fontId="10" fillId="0" borderId="49" xfId="0" applyNumberFormat="1" applyFont="1" applyFill="1" applyBorder="1" applyAlignment="1">
      <alignment horizontal="center" vertical="center"/>
    </xf>
    <xf numFmtId="164" fontId="10" fillId="0" borderId="27" xfId="0" applyNumberFormat="1" applyFont="1" applyFill="1" applyBorder="1" applyAlignment="1">
      <alignment horizontal="center" vertical="center"/>
    </xf>
    <xf numFmtId="165" fontId="10" fillId="0" borderId="25" xfId="0" applyNumberFormat="1" applyFont="1" applyFill="1" applyBorder="1" applyAlignment="1">
      <alignment horizontal="center" vertical="center"/>
    </xf>
    <xf numFmtId="165" fontId="10" fillId="0" borderId="26" xfId="0" applyNumberFormat="1" applyFont="1" applyFill="1" applyBorder="1" applyAlignment="1">
      <alignment horizontal="center" vertical="center"/>
    </xf>
    <xf numFmtId="165" fontId="6" fillId="0" borderId="27" xfId="0" applyNumberFormat="1" applyFont="1" applyFill="1" applyBorder="1" applyAlignment="1">
      <alignment horizontal="center" vertical="center"/>
    </xf>
    <xf numFmtId="164" fontId="10" fillId="0" borderId="52" xfId="0" applyNumberFormat="1" applyFont="1" applyFill="1" applyBorder="1" applyAlignment="1">
      <alignment horizontal="center" vertical="center"/>
    </xf>
    <xf numFmtId="164" fontId="10" fillId="0" borderId="101" xfId="0" applyNumberFormat="1" applyFont="1" applyFill="1" applyBorder="1" applyAlignment="1">
      <alignment horizontal="center" vertical="center"/>
    </xf>
    <xf numFmtId="164" fontId="10" fillId="0" borderId="49" xfId="0" applyNumberFormat="1" applyFont="1" applyBorder="1" applyAlignment="1">
      <alignment horizontal="center" vertical="center"/>
    </xf>
    <xf numFmtId="164" fontId="10" fillId="0" borderId="100" xfId="0" applyNumberFormat="1" applyFont="1" applyFill="1" applyBorder="1" applyAlignment="1">
      <alignment horizontal="center" vertical="center"/>
    </xf>
    <xf numFmtId="164" fontId="9" fillId="0" borderId="49" xfId="0" applyNumberFormat="1" applyFont="1" applyFill="1" applyBorder="1" applyAlignment="1">
      <alignment horizontal="center" vertical="center"/>
    </xf>
    <xf numFmtId="164" fontId="9" fillId="0" borderId="27" xfId="0" applyNumberFormat="1" applyFont="1" applyFill="1" applyBorder="1" applyAlignment="1">
      <alignment horizontal="center" vertical="center"/>
    </xf>
    <xf numFmtId="164" fontId="9" fillId="0" borderId="101" xfId="0" applyNumberFormat="1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6" fillId="0" borderId="102" xfId="0" applyFont="1" applyFill="1" applyBorder="1" applyAlignment="1">
      <alignment vertical="center" wrapText="1"/>
    </xf>
    <xf numFmtId="164" fontId="10" fillId="0" borderId="103" xfId="0" applyNumberFormat="1" applyFont="1" applyFill="1" applyBorder="1" applyAlignment="1">
      <alignment horizontal="center" vertical="center"/>
    </xf>
    <xf numFmtId="164" fontId="10" fillId="0" borderId="104" xfId="0" applyNumberFormat="1" applyFont="1" applyFill="1" applyBorder="1" applyAlignment="1">
      <alignment horizontal="center" vertical="center"/>
    </xf>
    <xf numFmtId="165" fontId="6" fillId="0" borderId="104" xfId="0" applyNumberFormat="1" applyFont="1" applyFill="1" applyBorder="1" applyAlignment="1">
      <alignment horizontal="center" vertical="center"/>
    </xf>
    <xf numFmtId="1" fontId="6" fillId="7" borderId="31" xfId="0" applyNumberFormat="1" applyFont="1" applyFill="1" applyBorder="1" applyAlignment="1">
      <alignment horizontal="center" vertical="center"/>
    </xf>
    <xf numFmtId="164" fontId="10" fillId="0" borderId="46" xfId="0" applyNumberFormat="1" applyFont="1" applyFill="1" applyBorder="1" applyAlignment="1">
      <alignment horizontal="center" vertical="center"/>
    </xf>
    <xf numFmtId="165" fontId="10" fillId="0" borderId="25" xfId="0" applyNumberFormat="1" applyFont="1" applyBorder="1" applyAlignment="1">
      <alignment horizontal="center" vertical="center"/>
    </xf>
    <xf numFmtId="165" fontId="10" fillId="0" borderId="50" xfId="0" applyNumberFormat="1" applyFont="1" applyFill="1" applyBorder="1" applyAlignment="1">
      <alignment horizontal="center" vertical="center"/>
    </xf>
    <xf numFmtId="165" fontId="8" fillId="6" borderId="31" xfId="0" applyNumberFormat="1" applyFont="1" applyFill="1" applyBorder="1" applyAlignment="1">
      <alignment horizontal="center" vertical="center"/>
    </xf>
    <xf numFmtId="164" fontId="10" fillId="0" borderId="52" xfId="0" applyNumberFormat="1" applyFont="1" applyBorder="1" applyAlignment="1">
      <alignment horizontal="center" vertical="center"/>
    </xf>
    <xf numFmtId="0" fontId="15" fillId="0" borderId="47" xfId="0" applyFont="1" applyFill="1" applyBorder="1" applyAlignment="1">
      <alignment vertical="center"/>
    </xf>
    <xf numFmtId="0" fontId="15" fillId="0" borderId="99" xfId="0" applyFont="1" applyFill="1" applyBorder="1" applyAlignment="1">
      <alignment vertical="center" wrapText="1"/>
    </xf>
    <xf numFmtId="164" fontId="6" fillId="0" borderId="103" xfId="0" applyNumberFormat="1" applyFont="1" applyFill="1" applyBorder="1" applyAlignment="1">
      <alignment horizontal="center" vertical="center"/>
    </xf>
    <xf numFmtId="165" fontId="6" fillId="0" borderId="103" xfId="0" applyNumberFormat="1" applyFont="1" applyFill="1" applyBorder="1" applyAlignment="1">
      <alignment horizontal="center" vertical="center"/>
    </xf>
    <xf numFmtId="164" fontId="6" fillId="0" borderId="27" xfId="0" applyNumberFormat="1" applyFont="1" applyFill="1" applyBorder="1" applyAlignment="1">
      <alignment horizontal="center" vertical="center"/>
    </xf>
    <xf numFmtId="164" fontId="10" fillId="0" borderId="100" xfId="0" applyNumberFormat="1" applyFont="1" applyBorder="1" applyAlignment="1">
      <alignment horizontal="center" vertical="center"/>
    </xf>
    <xf numFmtId="164" fontId="10" fillId="0" borderId="101" xfId="0" applyNumberFormat="1" applyFont="1" applyBorder="1" applyAlignment="1">
      <alignment horizontal="center" vertical="center"/>
    </xf>
    <xf numFmtId="164" fontId="8" fillId="6" borderId="31" xfId="0" applyNumberFormat="1" applyFont="1" applyFill="1" applyBorder="1" applyAlignment="1">
      <alignment horizontal="center" vertical="center"/>
    </xf>
    <xf numFmtId="164" fontId="9" fillId="0" borderId="104" xfId="0" applyNumberFormat="1" applyFont="1" applyFill="1" applyBorder="1" applyAlignment="1">
      <alignment horizontal="center" vertical="center"/>
    </xf>
    <xf numFmtId="164" fontId="9" fillId="0" borderId="46" xfId="0" applyNumberFormat="1" applyFont="1" applyFill="1" applyBorder="1" applyAlignment="1">
      <alignment horizontal="center" vertical="center"/>
    </xf>
    <xf numFmtId="164" fontId="9" fillId="4" borderId="105" xfId="0" applyNumberFormat="1" applyFont="1" applyFill="1" applyBorder="1" applyAlignment="1">
      <alignment horizontal="center" vertical="justify"/>
    </xf>
    <xf numFmtId="1" fontId="10" fillId="0" borderId="106" xfId="0" applyNumberFormat="1" applyFont="1" applyFill="1" applyBorder="1" applyAlignment="1">
      <alignment horizontal="center" vertical="center"/>
    </xf>
    <xf numFmtId="1" fontId="6" fillId="0" borderId="105" xfId="0" applyNumberFormat="1" applyFont="1" applyFill="1" applyBorder="1" applyAlignment="1">
      <alignment horizontal="center" vertical="center"/>
    </xf>
    <xf numFmtId="164" fontId="6" fillId="0" borderId="54" xfId="0" applyNumberFormat="1" applyFont="1" applyFill="1" applyBorder="1" applyAlignment="1">
      <alignment horizontal="center" vertical="center"/>
    </xf>
    <xf numFmtId="164" fontId="6" fillId="7" borderId="107" xfId="0" applyNumberFormat="1" applyFont="1" applyFill="1" applyBorder="1" applyAlignment="1">
      <alignment horizontal="center" vertical="center"/>
    </xf>
    <xf numFmtId="164" fontId="9" fillId="4" borderId="108" xfId="0" applyNumberFormat="1" applyFont="1" applyFill="1" applyBorder="1" applyAlignment="1">
      <alignment horizontal="center" vertical="justify"/>
    </xf>
    <xf numFmtId="0" fontId="6" fillId="0" borderId="47" xfId="0" applyFont="1" applyFill="1" applyBorder="1" applyAlignment="1">
      <alignment vertical="center" wrapText="1"/>
    </xf>
    <xf numFmtId="164" fontId="9" fillId="4" borderId="7" xfId="0" applyNumberFormat="1" applyFont="1" applyFill="1" applyBorder="1" applyAlignment="1">
      <alignment horizontal="center" vertical="center"/>
    </xf>
    <xf numFmtId="164" fontId="9" fillId="4" borderId="86" xfId="0" applyNumberFormat="1" applyFont="1" applyFill="1" applyBorder="1" applyAlignment="1">
      <alignment horizontal="center" vertical="center"/>
    </xf>
    <xf numFmtId="165" fontId="9" fillId="8" borderId="87" xfId="0" applyNumberFormat="1" applyFont="1" applyFill="1" applyBorder="1" applyAlignment="1">
      <alignment horizontal="center" vertical="center"/>
    </xf>
    <xf numFmtId="165" fontId="9" fillId="8" borderId="8" xfId="0" applyNumberFormat="1" applyFont="1" applyFill="1" applyBorder="1" applyAlignment="1">
      <alignment horizontal="center" vertical="center"/>
    </xf>
    <xf numFmtId="164" fontId="8" fillId="4" borderId="31" xfId="0" applyNumberFormat="1" applyFont="1" applyFill="1" applyBorder="1" applyAlignment="1">
      <alignment horizontal="center" vertical="center"/>
    </xf>
    <xf numFmtId="164" fontId="9" fillId="0" borderId="48" xfId="0" applyNumberFormat="1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vertical="center" wrapText="1"/>
    </xf>
    <xf numFmtId="0" fontId="10" fillId="2" borderId="55" xfId="0" applyFont="1" applyFill="1" applyBorder="1" applyAlignment="1">
      <alignment vertical="center" wrapText="1"/>
    </xf>
    <xf numFmtId="166" fontId="6" fillId="2" borderId="37" xfId="0" applyNumberFormat="1" applyFont="1" applyFill="1" applyBorder="1" applyAlignment="1">
      <alignment horizontal="center" vertical="center" wrapText="1"/>
    </xf>
    <xf numFmtId="166" fontId="6" fillId="2" borderId="53" xfId="0" applyNumberFormat="1" applyFont="1" applyFill="1" applyBorder="1" applyAlignment="1">
      <alignment horizontal="center" vertical="center" wrapText="1"/>
    </xf>
    <xf numFmtId="166" fontId="6" fillId="2" borderId="55" xfId="0" applyNumberFormat="1" applyFont="1" applyFill="1" applyBorder="1" applyAlignment="1">
      <alignment horizontal="center" vertical="center" wrapText="1"/>
    </xf>
    <xf numFmtId="166" fontId="6" fillId="2" borderId="56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top" wrapText="1"/>
    </xf>
    <xf numFmtId="1" fontId="9" fillId="0" borderId="0" xfId="0" applyNumberFormat="1" applyFont="1" applyFill="1" applyBorder="1" applyAlignment="1">
      <alignment horizontal="left" vertical="top"/>
    </xf>
    <xf numFmtId="0" fontId="8" fillId="0" borderId="109" xfId="0" applyFont="1" applyBorder="1" applyAlignment="1">
      <alignment horizontal="centerContinuous" vertical="center"/>
    </xf>
    <xf numFmtId="0" fontId="8" fillId="0" borderId="110" xfId="0" applyFont="1" applyBorder="1" applyAlignment="1">
      <alignment horizontal="centerContinuous" vertical="center"/>
    </xf>
    <xf numFmtId="0" fontId="8" fillId="0" borderId="111" xfId="0" applyFont="1" applyBorder="1" applyAlignment="1">
      <alignment horizontal="centerContinuous" vertical="center"/>
    </xf>
    <xf numFmtId="0" fontId="8" fillId="0" borderId="109" xfId="0" applyFont="1" applyBorder="1" applyAlignment="1">
      <alignment horizontal="left" vertical="center"/>
    </xf>
    <xf numFmtId="0" fontId="8" fillId="0" borderId="110" xfId="0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 wrapText="1"/>
    </xf>
    <xf numFmtId="0" fontId="8" fillId="0" borderId="109" xfId="0" applyFont="1" applyBorder="1" applyAlignment="1">
      <alignment horizontal="centerContinuous" vertical="center" wrapText="1"/>
    </xf>
    <xf numFmtId="0" fontId="8" fillId="0" borderId="110" xfId="0" applyFont="1" applyBorder="1" applyAlignment="1">
      <alignment horizontal="centerContinuous" vertical="center" wrapText="1"/>
    </xf>
    <xf numFmtId="0" fontId="8" fillId="0" borderId="111" xfId="0" applyFont="1" applyBorder="1" applyAlignment="1">
      <alignment horizontal="centerContinuous" vertical="center" wrapText="1"/>
    </xf>
    <xf numFmtId="0" fontId="8" fillId="0" borderId="57" xfId="0" applyFont="1" applyBorder="1" applyAlignment="1">
      <alignment vertical="center" wrapText="1"/>
    </xf>
    <xf numFmtId="0" fontId="8" fillId="0" borderId="57" xfId="0" applyFont="1" applyBorder="1" applyAlignment="1">
      <alignment horizontal="centerContinuous" vertical="center"/>
    </xf>
    <xf numFmtId="0" fontId="8" fillId="0" borderId="58" xfId="0" applyFont="1" applyBorder="1" applyAlignment="1">
      <alignment horizontal="centerContinuous" vertical="center"/>
    </xf>
    <xf numFmtId="0" fontId="8" fillId="0" borderId="59" xfId="0" applyFont="1" applyBorder="1" applyAlignment="1">
      <alignment horizontal="centerContinuous" vertical="center"/>
    </xf>
    <xf numFmtId="1" fontId="8" fillId="0" borderId="57" xfId="0" applyNumberFormat="1" applyFont="1" applyBorder="1" applyAlignment="1">
      <alignment horizontal="centerContinuous"/>
    </xf>
    <xf numFmtId="1" fontId="8" fillId="0" borderId="58" xfId="0" applyNumberFormat="1" applyFont="1" applyBorder="1" applyAlignment="1">
      <alignment horizontal="centerContinuous"/>
    </xf>
    <xf numFmtId="0" fontId="8" fillId="0" borderId="57" xfId="0" applyFont="1" applyBorder="1" applyAlignment="1">
      <alignment horizontal="centerContinuous"/>
    </xf>
    <xf numFmtId="0" fontId="6" fillId="0" borderId="58" xfId="0" applyFont="1" applyBorder="1" applyAlignment="1">
      <alignment horizontal="centerContinuous"/>
    </xf>
    <xf numFmtId="0" fontId="6" fillId="0" borderId="112" xfId="0" applyFont="1" applyBorder="1" applyAlignment="1">
      <alignment horizontal="centerContinuous"/>
    </xf>
    <xf numFmtId="0" fontId="6" fillId="0" borderId="113" xfId="0" applyFont="1" applyBorder="1" applyAlignment="1">
      <alignment horizontal="center"/>
    </xf>
    <xf numFmtId="0" fontId="8" fillId="0" borderId="114" xfId="0" applyFont="1" applyBorder="1" applyAlignment="1">
      <alignment horizontal="center" vertical="center" wrapText="1"/>
    </xf>
    <xf numFmtId="0" fontId="8" fillId="0" borderId="11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Continuous" vertical="center" wrapText="1"/>
    </xf>
    <xf numFmtId="0" fontId="8" fillId="0" borderId="116" xfId="0" applyFont="1" applyBorder="1" applyAlignment="1">
      <alignment horizontal="center" vertical="center" wrapText="1"/>
    </xf>
    <xf numFmtId="0" fontId="8" fillId="0" borderId="117" xfId="0" applyFont="1" applyBorder="1" applyAlignment="1">
      <alignment horizontal="center" vertical="center" wrapText="1"/>
    </xf>
    <xf numFmtId="0" fontId="8" fillId="0" borderId="118" xfId="0" applyFont="1" applyBorder="1" applyAlignment="1">
      <alignment horizontal="center" vertical="center" wrapText="1"/>
    </xf>
    <xf numFmtId="0" fontId="8" fillId="0" borderId="119" xfId="0" applyFont="1" applyBorder="1" applyAlignment="1">
      <alignment horizontal="center" vertical="center" wrapText="1"/>
    </xf>
    <xf numFmtId="0" fontId="8" fillId="0" borderId="120" xfId="0" applyFont="1" applyBorder="1" applyAlignment="1">
      <alignment horizontal="center" vertical="center" wrapText="1"/>
    </xf>
    <xf numFmtId="0" fontId="8" fillId="0" borderId="121" xfId="0" applyFont="1" applyBorder="1" applyAlignment="1">
      <alignment horizontal="center" vertical="center" wrapText="1"/>
    </xf>
    <xf numFmtId="0" fontId="8" fillId="0" borderId="122" xfId="0" applyFont="1" applyBorder="1" applyAlignment="1">
      <alignment horizontal="centerContinuous" vertical="center" wrapText="1"/>
    </xf>
    <xf numFmtId="0" fontId="8" fillId="0" borderId="123" xfId="0" applyFont="1" applyBorder="1" applyAlignment="1">
      <alignment horizontal="center" vertical="center" wrapText="1"/>
    </xf>
    <xf numFmtId="0" fontId="8" fillId="0" borderId="124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6" fillId="0" borderId="125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126" xfId="0" applyFont="1" applyBorder="1" applyAlignment="1">
      <alignment horizontal="center" vertical="center" wrapText="1"/>
    </xf>
    <xf numFmtId="1" fontId="6" fillId="0" borderId="46" xfId="0" applyNumberFormat="1" applyFont="1" applyBorder="1" applyAlignment="1">
      <alignment horizontal="left" wrapText="1" shrinkToFit="1"/>
    </xf>
    <xf numFmtId="1" fontId="6" fillId="0" borderId="47" xfId="0" applyNumberFormat="1" applyFont="1" applyBorder="1" applyAlignment="1">
      <alignment horizontal="left" wrapText="1" shrinkToFit="1"/>
    </xf>
    <xf numFmtId="1" fontId="6" fillId="0" borderId="52" xfId="0" applyNumberFormat="1" applyFont="1" applyBorder="1" applyAlignment="1">
      <alignment horizontal="left" wrapText="1" shrinkToFit="1"/>
    </xf>
    <xf numFmtId="0" fontId="6" fillId="0" borderId="26" xfId="0" applyFont="1" applyBorder="1" applyAlignment="1">
      <alignment horizontal="center" wrapText="1" shrinkToFit="1"/>
    </xf>
    <xf numFmtId="0" fontId="6" fillId="0" borderId="26" xfId="0" applyFont="1" applyBorder="1" applyAlignment="1">
      <alignment horizontal="centerContinuous" wrapText="1" shrinkToFit="1"/>
    </xf>
    <xf numFmtId="0" fontId="6" fillId="0" borderId="26" xfId="0" applyFont="1" applyBorder="1" applyAlignment="1">
      <alignment wrapText="1" shrinkToFit="1"/>
    </xf>
    <xf numFmtId="0" fontId="6" fillId="0" borderId="50" xfId="0" applyFont="1" applyBorder="1" applyAlignment="1">
      <alignment horizontal="center" wrapText="1"/>
    </xf>
    <xf numFmtId="0" fontId="6" fillId="0" borderId="47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4" fontId="6" fillId="0" borderId="26" xfId="0" applyNumberFormat="1" applyFont="1" applyBorder="1" applyAlignment="1">
      <alignment horizontal="center" wrapText="1" shrinkToFit="1"/>
    </xf>
    <xf numFmtId="0" fontId="6" fillId="0" borderId="69" xfId="0" applyFont="1" applyBorder="1" applyAlignment="1">
      <alignment horizontal="center" wrapText="1"/>
    </xf>
    <xf numFmtId="0" fontId="6" fillId="2" borderId="114" xfId="0" applyFont="1" applyFill="1" applyBorder="1" applyAlignment="1">
      <alignment horizontal="center" vertical="center" wrapText="1"/>
    </xf>
    <xf numFmtId="0" fontId="6" fillId="2" borderId="11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vertical="center" wrapText="1"/>
    </xf>
    <xf numFmtId="0" fontId="6" fillId="2" borderId="118" xfId="0" applyFont="1" applyFill="1" applyBorder="1" applyAlignment="1">
      <alignment vertical="center" wrapText="1"/>
    </xf>
    <xf numFmtId="0" fontId="6" fillId="2" borderId="117" xfId="0" applyFont="1" applyFill="1" applyBorder="1" applyAlignment="1">
      <alignment vertical="center" wrapText="1"/>
    </xf>
    <xf numFmtId="0" fontId="6" fillId="2" borderId="114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2" borderId="47" xfId="0" applyFont="1" applyFill="1" applyBorder="1" applyAlignment="1">
      <alignment vertical="center" wrapText="1"/>
    </xf>
    <xf numFmtId="0" fontId="6" fillId="2" borderId="48" xfId="0" applyFont="1" applyFill="1" applyBorder="1" applyAlignment="1">
      <alignment vertical="center" wrapText="1"/>
    </xf>
    <xf numFmtId="1" fontId="8" fillId="2" borderId="46" xfId="0" applyNumberFormat="1" applyFont="1" applyFill="1" applyBorder="1" applyAlignment="1">
      <alignment horizontal="center"/>
    </xf>
    <xf numFmtId="1" fontId="8" fillId="2" borderId="47" xfId="0" applyNumberFormat="1" applyFont="1" applyFill="1" applyBorder="1" applyAlignment="1">
      <alignment horizontal="center"/>
    </xf>
    <xf numFmtId="1" fontId="8" fillId="2" borderId="48" xfId="0" applyNumberFormat="1" applyFont="1" applyFill="1" applyBorder="1" applyAlignment="1">
      <alignment horizontal="center"/>
    </xf>
    <xf numFmtId="0" fontId="10" fillId="0" borderId="127" xfId="0" applyFont="1" applyBorder="1" applyAlignment="1">
      <alignment horizontal="left" vertical="center"/>
    </xf>
    <xf numFmtId="0" fontId="10" fillId="0" borderId="128" xfId="0" applyFont="1" applyBorder="1" applyAlignment="1">
      <alignment horizontal="left" vertical="center" wrapText="1"/>
    </xf>
    <xf numFmtId="1" fontId="10" fillId="0" borderId="129" xfId="0" applyNumberFormat="1" applyFont="1" applyBorder="1" applyAlignment="1">
      <alignment horizontal="center" vertical="center" wrapText="1"/>
    </xf>
    <xf numFmtId="164" fontId="10" fillId="0" borderId="130" xfId="0" applyNumberFormat="1" applyFont="1" applyBorder="1" applyAlignment="1">
      <alignment horizontal="center" vertical="center" wrapText="1"/>
    </xf>
    <xf numFmtId="164" fontId="10" fillId="0" borderId="131" xfId="0" applyNumberFormat="1" applyFont="1" applyBorder="1" applyAlignment="1">
      <alignment horizontal="center" vertical="center" wrapText="1"/>
    </xf>
    <xf numFmtId="164" fontId="10" fillId="0" borderId="127" xfId="0" applyNumberFormat="1" applyFont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 wrapText="1"/>
    </xf>
    <xf numFmtId="0" fontId="8" fillId="7" borderId="132" xfId="0" applyFont="1" applyFill="1" applyBorder="1" applyAlignment="1">
      <alignment horizontal="center" vertical="center" wrapText="1"/>
    </xf>
    <xf numFmtId="164" fontId="10" fillId="0" borderId="99" xfId="0" applyNumberFormat="1" applyFont="1" applyBorder="1" applyAlignment="1">
      <alignment horizontal="center" vertical="center" wrapText="1"/>
    </xf>
    <xf numFmtId="164" fontId="10" fillId="0" borderId="101" xfId="0" applyNumberFormat="1" applyFont="1" applyBorder="1" applyAlignment="1">
      <alignment horizontal="center" vertical="center" wrapText="1"/>
    </xf>
    <xf numFmtId="164" fontId="10" fillId="0" borderId="133" xfId="0" applyNumberFormat="1" applyFont="1" applyBorder="1" applyAlignment="1">
      <alignment horizontal="center" vertical="center" wrapText="1"/>
    </xf>
    <xf numFmtId="164" fontId="6" fillId="0" borderId="133" xfId="0" applyNumberFormat="1" applyFont="1" applyBorder="1" applyAlignment="1">
      <alignment horizontal="center" vertical="center" wrapText="1"/>
    </xf>
    <xf numFmtId="0" fontId="9" fillId="0" borderId="132" xfId="0" applyFont="1" applyFill="1" applyBorder="1" applyAlignment="1">
      <alignment horizontal="center" vertical="center" wrapText="1"/>
    </xf>
    <xf numFmtId="164" fontId="6" fillId="7" borderId="101" xfId="0" applyNumberFormat="1" applyFont="1" applyFill="1" applyBorder="1" applyAlignment="1">
      <alignment horizontal="center" vertical="center" wrapText="1"/>
    </xf>
    <xf numFmtId="2" fontId="10" fillId="0" borderId="39" xfId="0" applyNumberFormat="1" applyFont="1" applyFill="1" applyBorder="1" applyAlignment="1">
      <alignment horizontal="center" vertical="center" shrinkToFit="1"/>
    </xf>
    <xf numFmtId="164" fontId="16" fillId="0" borderId="65" xfId="0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9" fontId="10" fillId="0" borderId="101" xfId="2" applyFont="1" applyBorder="1" applyAlignment="1">
      <alignment horizontal="center" vertical="center" wrapText="1"/>
    </xf>
    <xf numFmtId="1" fontId="6" fillId="0" borderId="46" xfId="0" applyNumberFormat="1" applyFont="1" applyBorder="1" applyAlignment="1">
      <alignment horizontal="left" shrinkToFit="1"/>
    </xf>
    <xf numFmtId="0" fontId="6" fillId="0" borderId="47" xfId="0" applyFont="1" applyBorder="1" applyAlignment="1">
      <alignment shrinkToFit="1"/>
    </xf>
    <xf numFmtId="0" fontId="6" fillId="0" borderId="52" xfId="0" applyFont="1" applyBorder="1" applyAlignment="1">
      <alignment shrinkToFit="1"/>
    </xf>
    <xf numFmtId="1" fontId="6" fillId="0" borderId="26" xfId="0" applyNumberFormat="1" applyFont="1" applyBorder="1" applyAlignment="1">
      <alignment horizontal="center" shrinkToFit="1"/>
    </xf>
    <xf numFmtId="164" fontId="10" fillId="0" borderId="26" xfId="0" applyNumberFormat="1" applyFont="1" applyBorder="1" applyAlignment="1">
      <alignment horizontal="center" shrinkToFit="1"/>
    </xf>
    <xf numFmtId="164" fontId="10" fillId="0" borderId="50" xfId="0" applyNumberFormat="1" applyFont="1" applyBorder="1" applyAlignment="1">
      <alignment horizontal="center"/>
    </xf>
    <xf numFmtId="164" fontId="10" fillId="0" borderId="47" xfId="0" applyNumberFormat="1" applyFont="1" applyBorder="1" applyAlignment="1">
      <alignment horizontal="center"/>
    </xf>
    <xf numFmtId="9" fontId="6" fillId="0" borderId="49" xfId="2" applyFont="1" applyBorder="1" applyAlignment="1">
      <alignment horizontal="center"/>
    </xf>
    <xf numFmtId="167" fontId="6" fillId="0" borderId="26" xfId="0" applyNumberFormat="1" applyFont="1" applyBorder="1" applyAlignment="1">
      <alignment horizontal="center"/>
    </xf>
    <xf numFmtId="168" fontId="6" fillId="0" borderId="26" xfId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164" fontId="6" fillId="0" borderId="26" xfId="0" applyNumberFormat="1" applyFont="1" applyBorder="1" applyAlignment="1">
      <alignment horizontal="center" shrinkToFit="1"/>
    </xf>
    <xf numFmtId="14" fontId="6" fillId="0" borderId="51" xfId="0" applyNumberFormat="1" applyFont="1" applyBorder="1" applyAlignment="1">
      <alignment horizontal="center"/>
    </xf>
    <xf numFmtId="0" fontId="6" fillId="0" borderId="6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 wrapText="1"/>
    </xf>
    <xf numFmtId="1" fontId="10" fillId="0" borderId="100" xfId="0" applyNumberFormat="1" applyFont="1" applyBorder="1" applyAlignment="1">
      <alignment horizontal="center" vertical="center" wrapText="1"/>
    </xf>
    <xf numFmtId="164" fontId="10" fillId="0" borderId="132" xfId="0" applyNumberFormat="1" applyFont="1" applyBorder="1" applyAlignment="1">
      <alignment horizontal="center" vertical="center" wrapText="1"/>
    </xf>
    <xf numFmtId="164" fontId="10" fillId="0" borderId="46" xfId="0" applyNumberFormat="1" applyFont="1" applyBorder="1" applyAlignment="1">
      <alignment horizontal="center" vertical="center" wrapText="1"/>
    </xf>
    <xf numFmtId="164" fontId="10" fillId="0" borderId="101" xfId="0" applyNumberFormat="1" applyFont="1" applyFill="1" applyBorder="1" applyAlignment="1">
      <alignment horizontal="center" vertical="center" wrapText="1"/>
    </xf>
    <xf numFmtId="2" fontId="10" fillId="0" borderId="47" xfId="0" applyNumberFormat="1" applyFont="1" applyFill="1" applyBorder="1" applyAlignment="1">
      <alignment horizontal="center" vertical="center" shrinkToFit="1"/>
    </xf>
    <xf numFmtId="164" fontId="6" fillId="0" borderId="49" xfId="0" applyNumberFormat="1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1" fontId="10" fillId="0" borderId="26" xfId="0" applyNumberFormat="1" applyFont="1" applyBorder="1" applyAlignment="1">
      <alignment horizontal="center" shrinkToFit="1"/>
    </xf>
    <xf numFmtId="0" fontId="6" fillId="0" borderId="49" xfId="0" applyFont="1" applyBorder="1" applyAlignment="1">
      <alignment horizontal="center" vertical="center" wrapText="1"/>
    </xf>
    <xf numFmtId="164" fontId="10" fillId="7" borderId="133" xfId="0" applyNumberFormat="1" applyFont="1" applyFill="1" applyBorder="1" applyAlignment="1">
      <alignment horizontal="center" vertical="center" wrapText="1"/>
    </xf>
    <xf numFmtId="164" fontId="10" fillId="0" borderId="26" xfId="0" applyNumberFormat="1" applyFont="1" applyBorder="1" applyAlignment="1">
      <alignment horizontal="center"/>
    </xf>
    <xf numFmtId="164" fontId="6" fillId="7" borderId="133" xfId="0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shrinkToFit="1"/>
    </xf>
    <xf numFmtId="0" fontId="6" fillId="0" borderId="53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 wrapText="1"/>
    </xf>
    <xf numFmtId="0" fontId="8" fillId="7" borderId="134" xfId="0" applyFont="1" applyFill="1" applyBorder="1" applyAlignment="1">
      <alignment horizontal="center" vertical="center" wrapText="1"/>
    </xf>
    <xf numFmtId="164" fontId="10" fillId="0" borderId="135" xfId="0" applyNumberFormat="1" applyFont="1" applyBorder="1" applyAlignment="1">
      <alignment horizontal="center" vertical="center" wrapText="1"/>
    </xf>
    <xf numFmtId="164" fontId="10" fillId="0" borderId="136" xfId="0" applyNumberFormat="1" applyFont="1" applyBorder="1" applyAlignment="1">
      <alignment horizontal="center" vertical="center" wrapText="1"/>
    </xf>
    <xf numFmtId="164" fontId="10" fillId="0" borderId="137" xfId="0" applyNumberFormat="1" applyFont="1" applyBorder="1" applyAlignment="1">
      <alignment horizontal="center" vertical="center" wrapText="1"/>
    </xf>
    <xf numFmtId="164" fontId="6" fillId="0" borderId="137" xfId="0" applyNumberFormat="1" applyFont="1" applyBorder="1" applyAlignment="1">
      <alignment horizontal="center" vertical="center" wrapText="1"/>
    </xf>
    <xf numFmtId="164" fontId="10" fillId="0" borderId="134" xfId="0" applyNumberFormat="1" applyFont="1" applyBorder="1" applyAlignment="1">
      <alignment horizontal="center" vertical="center" wrapText="1"/>
    </xf>
    <xf numFmtId="164" fontId="6" fillId="7" borderId="137" xfId="0" applyNumberFormat="1" applyFont="1" applyFill="1" applyBorder="1" applyAlignment="1">
      <alignment horizontal="center" vertical="center" wrapText="1"/>
    </xf>
    <xf numFmtId="164" fontId="6" fillId="7" borderId="136" xfId="0" applyNumberFormat="1" applyFont="1" applyFill="1" applyBorder="1" applyAlignment="1">
      <alignment horizontal="center" vertical="center" wrapText="1"/>
    </xf>
    <xf numFmtId="2" fontId="10" fillId="0" borderId="55" xfId="0" applyNumberFormat="1" applyFont="1" applyFill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9" fillId="0" borderId="134" xfId="0" applyFont="1" applyFill="1" applyBorder="1" applyAlignment="1">
      <alignment horizontal="center" vertical="center" wrapText="1"/>
    </xf>
    <xf numFmtId="9" fontId="10" fillId="0" borderId="136" xfId="2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8" borderId="7" xfId="0" applyFont="1" applyFill="1" applyBorder="1" applyAlignment="1">
      <alignment horizontal="left" vertical="center"/>
    </xf>
    <xf numFmtId="0" fontId="6" fillId="8" borderId="86" xfId="0" applyFont="1" applyFill="1" applyBorder="1" applyAlignment="1">
      <alignment horizontal="center" vertical="center" wrapText="1"/>
    </xf>
    <xf numFmtId="1" fontId="6" fillId="0" borderId="36" xfId="0" applyNumberFormat="1" applyFont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center" vertical="center" wrapText="1"/>
    </xf>
    <xf numFmtId="1" fontId="10" fillId="0" borderId="68" xfId="0" applyNumberFormat="1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10" fillId="0" borderId="53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 wrapText="1"/>
    </xf>
    <xf numFmtId="1" fontId="10" fillId="0" borderId="138" xfId="0" applyNumberFormat="1" applyFont="1" applyBorder="1" applyAlignment="1">
      <alignment horizontal="center" vertical="center" wrapText="1"/>
    </xf>
    <xf numFmtId="164" fontId="10" fillId="0" borderId="53" xfId="0" applyNumberFormat="1" applyFont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horizontal="center" vertical="center" wrapText="1"/>
    </xf>
    <xf numFmtId="1" fontId="10" fillId="0" borderId="26" xfId="0" applyNumberFormat="1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/>
    </xf>
    <xf numFmtId="0" fontId="10" fillId="0" borderId="139" xfId="0" applyFont="1" applyBorder="1" applyAlignment="1">
      <alignment horizontal="left" vertical="center"/>
    </xf>
    <xf numFmtId="0" fontId="10" fillId="0" borderId="140" xfId="0" applyFont="1" applyBorder="1" applyAlignment="1">
      <alignment horizontal="left" vertical="center" wrapText="1"/>
    </xf>
    <xf numFmtId="1" fontId="10" fillId="0" borderId="141" xfId="0" applyNumberFormat="1" applyFont="1" applyBorder="1" applyAlignment="1">
      <alignment horizontal="center" vertical="center" wrapText="1"/>
    </xf>
    <xf numFmtId="164" fontId="10" fillId="0" borderId="142" xfId="0" applyNumberFormat="1" applyFont="1" applyBorder="1" applyAlignment="1">
      <alignment horizontal="center" vertical="center" wrapText="1"/>
    </xf>
    <xf numFmtId="164" fontId="10" fillId="0" borderId="143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left" vertical="center"/>
    </xf>
    <xf numFmtId="0" fontId="6" fillId="0" borderId="55" xfId="0" applyFont="1" applyFill="1" applyBorder="1" applyAlignment="1">
      <alignment horizontal="left" vertical="center" wrapText="1"/>
    </xf>
    <xf numFmtId="0" fontId="6" fillId="0" borderId="55" xfId="0" applyFont="1" applyFill="1" applyBorder="1" applyAlignment="1">
      <alignment horizontal="center" vertical="center" wrapText="1"/>
    </xf>
    <xf numFmtId="1" fontId="10" fillId="0" borderId="71" xfId="0" applyNumberFormat="1" applyFont="1" applyFill="1" applyBorder="1" applyAlignment="1">
      <alignment horizontal="center" vertical="center" wrapText="1"/>
    </xf>
    <xf numFmtId="0" fontId="6" fillId="0" borderId="73" xfId="0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8" fillId="0" borderId="82" xfId="0" applyFont="1" applyBorder="1" applyAlignment="1">
      <alignment horizontal="centerContinuous" vertical="center" wrapText="1"/>
    </xf>
    <xf numFmtId="0" fontId="8" fillId="0" borderId="82" xfId="0" applyFont="1" applyBorder="1" applyAlignment="1">
      <alignment horizontal="centerContinuous" vertical="center"/>
    </xf>
    <xf numFmtId="0" fontId="8" fillId="0" borderId="36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144" xfId="0" applyFont="1" applyBorder="1" applyAlignment="1">
      <alignment horizontal="centerContinuous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3" xfId="0" applyFont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Continuous"/>
    </xf>
    <xf numFmtId="0" fontId="6" fillId="0" borderId="41" xfId="0" applyFont="1" applyFill="1" applyBorder="1" applyAlignment="1">
      <alignment horizontal="centerContinuous"/>
    </xf>
    <xf numFmtId="0" fontId="6" fillId="0" borderId="9" xfId="0" applyFont="1" applyFill="1" applyBorder="1" applyAlignment="1">
      <alignment horizontal="centerContinuous"/>
    </xf>
    <xf numFmtId="0" fontId="6" fillId="0" borderId="0" xfId="0" applyFont="1" applyBorder="1"/>
    <xf numFmtId="164" fontId="11" fillId="0" borderId="125" xfId="0" applyNumberFormat="1" applyFont="1" applyFill="1" applyBorder="1" applyAlignment="1">
      <alignment horizontal="left"/>
    </xf>
    <xf numFmtId="0" fontId="11" fillId="0" borderId="50" xfId="0" applyFont="1" applyBorder="1" applyAlignment="1">
      <alignment horizontal="left" shrinkToFit="1"/>
    </xf>
    <xf numFmtId="0" fontId="11" fillId="0" borderId="52" xfId="0" applyFont="1" applyBorder="1" applyAlignment="1">
      <alignment horizontal="left" shrinkToFit="1"/>
    </xf>
    <xf numFmtId="0" fontId="6" fillId="0" borderId="26" xfId="0" applyFont="1" applyBorder="1" applyAlignment="1">
      <alignment horizontal="left"/>
    </xf>
    <xf numFmtId="164" fontId="6" fillId="0" borderId="26" xfId="0" applyNumberFormat="1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11" fillId="0" borderId="51" xfId="0" applyFont="1" applyBorder="1" applyAlignment="1">
      <alignment horizontal="left"/>
    </xf>
    <xf numFmtId="164" fontId="11" fillId="0" borderId="46" xfId="0" applyNumberFormat="1" applyFont="1" applyFill="1" applyBorder="1" applyAlignment="1">
      <alignment horizontal="left" shrinkToFit="1"/>
    </xf>
    <xf numFmtId="0" fontId="11" fillId="0" borderId="50" xfId="0" applyFont="1" applyBorder="1" applyAlignment="1">
      <alignment horizontal="left" shrinkToFit="1"/>
    </xf>
    <xf numFmtId="0" fontId="11" fillId="0" borderId="52" xfId="0" applyFont="1" applyBorder="1" applyAlignment="1">
      <alignment horizontal="left" shrinkToFit="1"/>
    </xf>
    <xf numFmtId="0" fontId="6" fillId="0" borderId="50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/>
    <xf numFmtId="0" fontId="6" fillId="0" borderId="70" xfId="0" applyFont="1" applyFill="1" applyBorder="1"/>
    <xf numFmtId="0" fontId="6" fillId="0" borderId="74" xfId="0" applyFont="1" applyFill="1" applyBorder="1"/>
    <xf numFmtId="0" fontId="6" fillId="0" borderId="71" xfId="0" applyFont="1" applyFill="1" applyBorder="1"/>
    <xf numFmtId="0" fontId="6" fillId="0" borderId="56" xfId="0" applyFont="1" applyFill="1" applyBorder="1"/>
    <xf numFmtId="0" fontId="11" fillId="0" borderId="49" xfId="0" applyFont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6" borderId="144" xfId="0" applyFont="1" applyFill="1" applyBorder="1" applyAlignment="1">
      <alignment horizontal="center" shrinkToFit="1"/>
    </xf>
    <xf numFmtId="169" fontId="6" fillId="6" borderId="112" xfId="0" applyNumberFormat="1" applyFont="1" applyFill="1" applyBorder="1" applyAlignment="1">
      <alignment shrinkToFit="1"/>
    </xf>
    <xf numFmtId="1" fontId="10" fillId="0" borderId="43" xfId="0" applyNumberFormat="1" applyFont="1" applyFill="1" applyBorder="1" applyAlignment="1">
      <alignment horizontal="center" shrinkToFit="1"/>
    </xf>
    <xf numFmtId="168" fontId="6" fillId="0" borderId="59" xfId="1" applyFont="1" applyFill="1" applyBorder="1" applyAlignment="1">
      <alignment shrinkToFit="1"/>
    </xf>
    <xf numFmtId="0" fontId="6" fillId="0" borderId="144" xfId="0" applyFont="1" applyFill="1" applyBorder="1" applyAlignment="1">
      <alignment shrinkToFit="1"/>
    </xf>
    <xf numFmtId="0" fontId="10" fillId="0" borderId="26" xfId="0" applyFont="1" applyFill="1" applyBorder="1" applyAlignment="1">
      <alignment horizontal="center" vertical="center" shrinkToFit="1"/>
    </xf>
    <xf numFmtId="168" fontId="6" fillId="0" borderId="59" xfId="1" applyFont="1" applyFill="1" applyBorder="1" applyAlignment="1">
      <alignment horizontal="center" vertical="center" shrinkToFit="1"/>
    </xf>
    <xf numFmtId="0" fontId="6" fillId="0" borderId="50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10" fillId="0" borderId="43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left"/>
    </xf>
    <xf numFmtId="0" fontId="6" fillId="0" borderId="48" xfId="0" applyFont="1" applyFill="1" applyBorder="1" applyAlignment="1">
      <alignment horizontal="left"/>
    </xf>
    <xf numFmtId="0" fontId="6" fillId="0" borderId="49" xfId="0" applyFont="1" applyFill="1" applyBorder="1" applyAlignment="1">
      <alignment horizontal="center" shrinkToFit="1"/>
    </xf>
    <xf numFmtId="169" fontId="6" fillId="6" borderId="52" xfId="0" applyNumberFormat="1" applyFont="1" applyFill="1" applyBorder="1" applyAlignment="1">
      <alignment shrinkToFit="1"/>
    </xf>
    <xf numFmtId="1" fontId="10" fillId="0" borderId="26" xfId="0" applyNumberFormat="1" applyFont="1" applyFill="1" applyBorder="1" applyAlignment="1">
      <alignment horizontal="center" shrinkToFit="1"/>
    </xf>
    <xf numFmtId="168" fontId="6" fillId="0" borderId="48" xfId="1" applyFont="1" applyFill="1" applyBorder="1" applyAlignment="1">
      <alignment shrinkToFit="1"/>
    </xf>
    <xf numFmtId="0" fontId="6" fillId="0" borderId="49" xfId="0" applyFont="1" applyFill="1" applyBorder="1" applyAlignment="1">
      <alignment shrinkToFit="1"/>
    </xf>
    <xf numFmtId="168" fontId="6" fillId="0" borderId="48" xfId="1" applyFont="1" applyFill="1" applyBorder="1" applyAlignment="1">
      <alignment horizontal="center" vertical="center" shrinkToFit="1"/>
    </xf>
    <xf numFmtId="1" fontId="6" fillId="0" borderId="53" xfId="0" applyNumberFormat="1" applyFont="1" applyBorder="1" applyAlignment="1">
      <alignment horizontal="left" shrinkToFit="1"/>
    </xf>
    <xf numFmtId="0" fontId="6" fillId="0" borderId="55" xfId="0" applyFont="1" applyBorder="1" applyAlignment="1">
      <alignment shrinkToFit="1"/>
    </xf>
    <xf numFmtId="0" fontId="6" fillId="0" borderId="74" xfId="0" applyFont="1" applyBorder="1" applyAlignment="1">
      <alignment shrinkToFit="1"/>
    </xf>
    <xf numFmtId="164" fontId="10" fillId="0" borderId="71" xfId="0" applyNumberFormat="1" applyFont="1" applyBorder="1" applyAlignment="1">
      <alignment horizontal="center" shrinkToFit="1"/>
    </xf>
    <xf numFmtId="164" fontId="10" fillId="0" borderId="72" xfId="0" applyNumberFormat="1" applyFont="1" applyBorder="1" applyAlignment="1">
      <alignment horizontal="center"/>
    </xf>
    <xf numFmtId="164" fontId="10" fillId="0" borderId="55" xfId="0" applyNumberFormat="1" applyFont="1" applyBorder="1" applyAlignment="1">
      <alignment horizontal="center"/>
    </xf>
    <xf numFmtId="9" fontId="6" fillId="0" borderId="70" xfId="2" applyFont="1" applyBorder="1" applyAlignment="1">
      <alignment horizontal="center"/>
    </xf>
    <xf numFmtId="167" fontId="6" fillId="0" borderId="71" xfId="0" applyNumberFormat="1" applyFont="1" applyBorder="1" applyAlignment="1">
      <alignment horizontal="center"/>
    </xf>
    <xf numFmtId="168" fontId="6" fillId="0" borderId="71" xfId="1" applyFont="1" applyBorder="1" applyAlignment="1">
      <alignment horizontal="center"/>
    </xf>
    <xf numFmtId="0" fontId="6" fillId="0" borderId="71" xfId="0" applyFont="1" applyBorder="1" applyAlignment="1">
      <alignment horizontal="center"/>
    </xf>
    <xf numFmtId="164" fontId="6" fillId="0" borderId="71" xfId="0" applyNumberFormat="1" applyFont="1" applyBorder="1" applyAlignment="1">
      <alignment horizontal="center" shrinkToFit="1"/>
    </xf>
    <xf numFmtId="14" fontId="6" fillId="0" borderId="73" xfId="0" applyNumberFormat="1" applyFont="1" applyBorder="1" applyAlignment="1">
      <alignment horizontal="center"/>
    </xf>
    <xf numFmtId="164" fontId="10" fillId="0" borderId="26" xfId="0" applyNumberFormat="1" applyFont="1" applyFill="1" applyBorder="1" applyAlignment="1">
      <alignment horizontal="center" vertical="center" shrinkToFit="1"/>
    </xf>
    <xf numFmtId="169" fontId="6" fillId="0" borderId="52" xfId="0" applyNumberFormat="1" applyFont="1" applyFill="1" applyBorder="1" applyAlignment="1">
      <alignment shrinkToFit="1"/>
    </xf>
    <xf numFmtId="0" fontId="10" fillId="0" borderId="26" xfId="0" applyFont="1" applyFill="1" applyBorder="1" applyAlignment="1">
      <alignment horizontal="center" shrinkToFit="1"/>
    </xf>
    <xf numFmtId="1" fontId="6" fillId="0" borderId="7" xfId="0" applyNumberFormat="1" applyFont="1" applyBorder="1" applyAlignment="1">
      <alignment horizontal="centerContinuous" shrinkToFit="1"/>
    </xf>
    <xf numFmtId="0" fontId="6" fillId="0" borderId="8" xfId="0" applyFont="1" applyBorder="1" applyAlignment="1">
      <alignment horizontal="centerContinuous"/>
    </xf>
    <xf numFmtId="0" fontId="11" fillId="0" borderId="8" xfId="0" applyFont="1" applyBorder="1" applyAlignment="1">
      <alignment horizontal="centerContinuous" shrinkToFit="1"/>
    </xf>
    <xf numFmtId="0" fontId="10" fillId="0" borderId="8" xfId="0" applyFont="1" applyBorder="1" applyAlignment="1">
      <alignment horizontal="centerContinuous" shrinkToFit="1"/>
    </xf>
    <xf numFmtId="164" fontId="10" fillId="0" borderId="8" xfId="0" applyNumberFormat="1" applyFont="1" applyBorder="1" applyAlignment="1">
      <alignment horizontal="centerContinuous" shrinkToFit="1"/>
    </xf>
    <xf numFmtId="164" fontId="10" fillId="0" borderId="8" xfId="0" applyNumberFormat="1" applyFont="1" applyBorder="1" applyAlignment="1">
      <alignment horizontal="centerContinuous"/>
    </xf>
    <xf numFmtId="0" fontId="17" fillId="0" borderId="8" xfId="0" applyFont="1" applyBorder="1" applyAlignment="1">
      <alignment horizontal="centerContinuous"/>
    </xf>
    <xf numFmtId="9" fontId="17" fillId="0" borderId="8" xfId="2" applyFont="1" applyBorder="1" applyAlignment="1">
      <alignment horizontal="centerContinuous"/>
    </xf>
    <xf numFmtId="0" fontId="12" fillId="0" borderId="36" xfId="0" applyFont="1" applyFill="1" applyBorder="1" applyAlignment="1">
      <alignment horizontal="centerContinuous" vertical="top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1" fontId="8" fillId="0" borderId="57" xfId="0" applyNumberFormat="1" applyFont="1" applyBorder="1" applyAlignment="1">
      <alignment horizontal="left" shrinkToFit="1"/>
    </xf>
    <xf numFmtId="1" fontId="8" fillId="0" borderId="112" xfId="0" applyNumberFormat="1" applyFont="1" applyBorder="1" applyAlignment="1">
      <alignment horizontal="left" shrinkToFit="1"/>
    </xf>
    <xf numFmtId="0" fontId="8" fillId="0" borderId="42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1" fontId="6" fillId="0" borderId="52" xfId="0" applyNumberFormat="1" applyFont="1" applyBorder="1" applyAlignment="1">
      <alignment horizontal="left" shrinkToFit="1"/>
    </xf>
    <xf numFmtId="164" fontId="6" fillId="0" borderId="26" xfId="0" applyNumberFormat="1" applyFont="1" applyBorder="1" applyAlignment="1">
      <alignment horizontal="center" vertical="center"/>
    </xf>
    <xf numFmtId="164" fontId="6" fillId="0" borderId="50" xfId="0" applyNumberFormat="1" applyFont="1" applyBorder="1" applyAlignment="1">
      <alignment horizontal="center" vertical="center"/>
    </xf>
    <xf numFmtId="170" fontId="6" fillId="0" borderId="51" xfId="0" applyNumberFormat="1" applyFont="1" applyBorder="1" applyAlignment="1">
      <alignment horizontal="center" vertical="center" shrinkToFit="1"/>
    </xf>
    <xf numFmtId="170" fontId="6" fillId="0" borderId="51" xfId="0" applyNumberFormat="1" applyFont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shrinkToFit="1"/>
    </xf>
    <xf numFmtId="1" fontId="10" fillId="9" borderId="26" xfId="0" applyNumberFormat="1" applyFont="1" applyFill="1" applyBorder="1" applyAlignment="1">
      <alignment horizontal="center" vertical="center" shrinkToFit="1"/>
    </xf>
    <xf numFmtId="0" fontId="10" fillId="9" borderId="26" xfId="0" applyFont="1" applyFill="1" applyBorder="1" applyAlignment="1">
      <alignment horizontal="center" shrinkToFit="1"/>
    </xf>
    <xf numFmtId="0" fontId="10" fillId="9" borderId="26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0" fontId="6" fillId="0" borderId="70" xfId="0" applyFont="1" applyFill="1" applyBorder="1" applyAlignment="1">
      <alignment horizontal="center" shrinkToFit="1"/>
    </xf>
    <xf numFmtId="169" fontId="6" fillId="0" borderId="74" xfId="0" applyNumberFormat="1" applyFont="1" applyFill="1" applyBorder="1" applyAlignment="1">
      <alignment shrinkToFit="1"/>
    </xf>
    <xf numFmtId="0" fontId="10" fillId="0" borderId="71" xfId="0" applyFont="1" applyFill="1" applyBorder="1" applyAlignment="1">
      <alignment horizontal="center" shrinkToFit="1"/>
    </xf>
    <xf numFmtId="168" fontId="6" fillId="0" borderId="56" xfId="1" applyFont="1" applyFill="1" applyBorder="1" applyAlignment="1">
      <alignment shrinkToFit="1"/>
    </xf>
    <xf numFmtId="0" fontId="6" fillId="0" borderId="70" xfId="0" applyFont="1" applyFill="1" applyBorder="1" applyAlignment="1">
      <alignment shrinkToFit="1"/>
    </xf>
    <xf numFmtId="168" fontId="6" fillId="0" borderId="56" xfId="1" applyFont="1" applyFill="1" applyBorder="1" applyAlignment="1">
      <alignment horizontal="center" vertical="center" shrinkToFit="1"/>
    </xf>
    <xf numFmtId="164" fontId="10" fillId="0" borderId="71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/>
    <xf numFmtId="0" fontId="8" fillId="0" borderId="8" xfId="0" applyFont="1" applyFill="1" applyBorder="1" applyAlignment="1"/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6" fillId="0" borderId="7" xfId="0" applyFont="1" applyFill="1" applyBorder="1"/>
    <xf numFmtId="0" fontId="8" fillId="0" borderId="36" xfId="0" applyFont="1" applyFill="1" applyBorder="1"/>
    <xf numFmtId="169" fontId="6" fillId="0" borderId="95" xfId="0" applyNumberFormat="1" applyFont="1" applyFill="1" applyBorder="1" applyAlignment="1">
      <alignment horizontal="center" shrinkToFit="1"/>
    </xf>
    <xf numFmtId="167" fontId="6" fillId="0" borderId="74" xfId="0" applyNumberFormat="1" applyFont="1" applyFill="1" applyBorder="1" applyAlignment="1">
      <alignment shrinkToFit="1"/>
    </xf>
    <xf numFmtId="1" fontId="6" fillId="0" borderId="145" xfId="0" applyNumberFormat="1" applyFont="1" applyFill="1" applyBorder="1" applyAlignment="1">
      <alignment shrinkToFit="1"/>
    </xf>
    <xf numFmtId="168" fontId="8" fillId="0" borderId="30" xfId="1" applyFont="1" applyFill="1" applyBorder="1" applyAlignment="1">
      <alignment shrinkToFit="1"/>
    </xf>
    <xf numFmtId="169" fontId="6" fillId="0" borderId="95" xfId="0" applyNumberFormat="1" applyFont="1" applyFill="1" applyBorder="1" applyAlignment="1">
      <alignment shrinkToFit="1"/>
    </xf>
    <xf numFmtId="167" fontId="6" fillId="0" borderId="98" xfId="0" applyNumberFormat="1" applyFont="1" applyFill="1" applyBorder="1" applyAlignment="1">
      <alignment horizontal="center" vertical="center" shrinkToFit="1"/>
    </xf>
    <xf numFmtId="0" fontId="6" fillId="0" borderId="146" xfId="0" applyFont="1" applyFill="1" applyBorder="1" applyAlignment="1">
      <alignment horizontal="center" vertical="center" shrinkToFit="1"/>
    </xf>
    <xf numFmtId="168" fontId="6" fillId="0" borderId="30" xfId="1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shrinkToFit="1"/>
    </xf>
    <xf numFmtId="9" fontId="6" fillId="0" borderId="0" xfId="2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164" fontId="6" fillId="0" borderId="147" xfId="0" applyNumberFormat="1" applyFont="1" applyBorder="1" applyAlignment="1">
      <alignment horizontal="center" vertical="center"/>
    </xf>
    <xf numFmtId="164" fontId="6" fillId="0" borderId="148" xfId="0" applyNumberFormat="1" applyFont="1" applyBorder="1" applyAlignment="1">
      <alignment horizontal="center" vertical="center"/>
    </xf>
    <xf numFmtId="170" fontId="6" fillId="0" borderId="126" xfId="0" applyNumberFormat="1" applyFont="1" applyBorder="1" applyAlignment="1">
      <alignment horizontal="center" vertical="center" shrinkToFit="1"/>
    </xf>
    <xf numFmtId="170" fontId="6" fillId="0" borderId="126" xfId="0" applyNumberFormat="1" applyFont="1" applyBorder="1" applyAlignment="1">
      <alignment horizontal="center" vertical="center" wrapText="1"/>
    </xf>
    <xf numFmtId="0" fontId="11" fillId="0" borderId="70" xfId="0" applyFont="1" applyBorder="1" applyAlignment="1">
      <alignment horizontal="left"/>
    </xf>
    <xf numFmtId="0" fontId="11" fillId="0" borderId="72" xfId="0" applyFont="1" applyBorder="1" applyAlignment="1">
      <alignment horizontal="left" shrinkToFit="1"/>
    </xf>
    <xf numFmtId="0" fontId="11" fillId="0" borderId="74" xfId="0" applyFont="1" applyBorder="1" applyAlignment="1">
      <alignment horizontal="left" shrinkToFit="1"/>
    </xf>
    <xf numFmtId="0" fontId="6" fillId="0" borderId="71" xfId="0" applyFont="1" applyBorder="1" applyAlignment="1">
      <alignment horizontal="left"/>
    </xf>
    <xf numFmtId="164" fontId="6" fillId="0" borderId="71" xfId="0" applyNumberFormat="1" applyFont="1" applyBorder="1" applyAlignment="1">
      <alignment horizontal="left"/>
    </xf>
    <xf numFmtId="0" fontId="11" fillId="0" borderId="71" xfId="0" applyFont="1" applyBorder="1" applyAlignment="1">
      <alignment horizontal="left"/>
    </xf>
    <xf numFmtId="0" fontId="11" fillId="0" borderId="73" xfId="0" applyFont="1" applyBorder="1" applyAlignment="1">
      <alignment horizontal="left"/>
    </xf>
    <xf numFmtId="164" fontId="11" fillId="0" borderId="53" xfId="0" applyNumberFormat="1" applyFont="1" applyFill="1" applyBorder="1" applyAlignment="1">
      <alignment horizontal="left" shrinkToFit="1"/>
    </xf>
    <xf numFmtId="0" fontId="6" fillId="0" borderId="72" xfId="0" applyFont="1" applyBorder="1" applyAlignment="1">
      <alignment horizontal="left"/>
    </xf>
    <xf numFmtId="0" fontId="6" fillId="0" borderId="74" xfId="0" applyFont="1" applyBorder="1" applyAlignment="1">
      <alignment horizontal="left"/>
    </xf>
    <xf numFmtId="0" fontId="6" fillId="0" borderId="29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7" xfId="0" applyFont="1" applyBorder="1" applyAlignment="1">
      <alignment vertical="center" wrapText="1"/>
    </xf>
    <xf numFmtId="0" fontId="6" fillId="0" borderId="37" xfId="0" applyFont="1" applyFill="1" applyBorder="1" applyAlignment="1">
      <alignment horizontal="right" vertical="center"/>
    </xf>
    <xf numFmtId="169" fontId="6" fillId="0" borderId="37" xfId="1" applyNumberFormat="1" applyFont="1" applyFill="1" applyBorder="1" applyAlignment="1">
      <alignment horizontal="center" vertical="center"/>
    </xf>
    <xf numFmtId="1" fontId="6" fillId="0" borderId="37" xfId="1" applyNumberFormat="1" applyFont="1" applyFill="1" applyBorder="1" applyAlignment="1">
      <alignment horizontal="center" vertical="center"/>
    </xf>
    <xf numFmtId="171" fontId="6" fillId="0" borderId="37" xfId="1" applyNumberFormat="1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170" fontId="6" fillId="4" borderId="8" xfId="1" applyNumberFormat="1" applyFont="1" applyFill="1" applyBorder="1" applyAlignment="1">
      <alignment horizontal="center" vertical="center" wrapText="1"/>
    </xf>
    <xf numFmtId="170" fontId="6" fillId="4" borderId="36" xfId="1" applyNumberFormat="1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justify" vertical="top" wrapText="1"/>
    </xf>
    <xf numFmtId="0" fontId="6" fillId="0" borderId="30" xfId="0" applyFont="1" applyBorder="1" applyAlignment="1">
      <alignment horizontal="center" vertical="center" wrapText="1"/>
    </xf>
    <xf numFmtId="0" fontId="8" fillId="0" borderId="149" xfId="0" applyFont="1" applyFill="1" applyBorder="1" applyAlignment="1">
      <alignment horizontal="center" vertical="center" wrapText="1"/>
    </xf>
    <xf numFmtId="0" fontId="8" fillId="0" borderId="87" xfId="0" applyFont="1" applyFill="1" applyBorder="1" applyAlignment="1">
      <alignment horizontal="center" vertical="center" wrapText="1"/>
    </xf>
    <xf numFmtId="0" fontId="8" fillId="0" borderId="86" xfId="0" applyFont="1" applyFill="1" applyBorder="1" applyAlignment="1">
      <alignment horizontal="center" vertical="center" wrapText="1"/>
    </xf>
    <xf numFmtId="0" fontId="8" fillId="0" borderId="15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Continuous" vertical="center" wrapText="1"/>
    </xf>
    <xf numFmtId="0" fontId="6" fillId="0" borderId="36" xfId="0" applyFont="1" applyFill="1" applyBorder="1" applyAlignment="1">
      <alignment horizontal="centerContinuous" vertical="center" wrapText="1"/>
    </xf>
    <xf numFmtId="0" fontId="8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8" fillId="0" borderId="151" xfId="0" applyFont="1" applyBorder="1" applyAlignment="1">
      <alignment horizontal="centerContinuous" vertical="center" shrinkToFit="1"/>
    </xf>
    <xf numFmtId="0" fontId="6" fillId="0" borderId="110" xfId="0" applyFont="1" applyBorder="1" applyAlignment="1">
      <alignment horizontal="centerContinuous" vertical="center" shrinkToFit="1"/>
    </xf>
    <xf numFmtId="0" fontId="7" fillId="0" borderId="152" xfId="0" applyFont="1" applyBorder="1" applyAlignment="1">
      <alignment horizontal="centerContinuous" vertical="center" wrapText="1"/>
    </xf>
    <xf numFmtId="0" fontId="8" fillId="0" borderId="110" xfId="0" applyFont="1" applyBorder="1" applyAlignment="1">
      <alignment horizontal="center" vertical="center" wrapText="1"/>
    </xf>
    <xf numFmtId="0" fontId="8" fillId="0" borderId="152" xfId="0" applyFont="1" applyBorder="1" applyAlignment="1">
      <alignment horizontal="center" vertical="center" wrapText="1"/>
    </xf>
    <xf numFmtId="2" fontId="9" fillId="0" borderId="111" xfId="0" applyNumberFormat="1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165" fontId="10" fillId="0" borderId="153" xfId="0" applyNumberFormat="1" applyFont="1" applyFill="1" applyBorder="1" applyAlignment="1">
      <alignment horizontal="center" vertical="center" wrapText="1"/>
    </xf>
    <xf numFmtId="10" fontId="10" fillId="0" borderId="154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vertical="center" wrapText="1"/>
    </xf>
    <xf numFmtId="0" fontId="6" fillId="0" borderId="30" xfId="0" applyFont="1" applyFill="1" applyBorder="1" applyAlignment="1">
      <alignment vertical="center" wrapText="1"/>
    </xf>
    <xf numFmtId="0" fontId="6" fillId="0" borderId="45" xfId="0" applyFont="1" applyFill="1" applyBorder="1" applyAlignment="1">
      <alignment horizontal="centerContinuous" vertical="center" shrinkToFit="1"/>
    </xf>
    <xf numFmtId="0" fontId="6" fillId="0" borderId="155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0" fontId="6" fillId="0" borderId="58" xfId="0" applyFont="1" applyFill="1" applyBorder="1" applyAlignment="1">
      <alignment horizontal="centerContinuous" vertical="center" shrinkToFit="1"/>
    </xf>
    <xf numFmtId="0" fontId="6" fillId="0" borderId="156" xfId="0" applyFont="1" applyFill="1" applyBorder="1" applyAlignment="1">
      <alignment horizontal="center" shrinkToFit="1"/>
    </xf>
    <xf numFmtId="0" fontId="6" fillId="0" borderId="155" xfId="0" applyFont="1" applyFill="1" applyBorder="1" applyAlignment="1">
      <alignment horizontal="center" shrinkToFit="1"/>
    </xf>
    <xf numFmtId="0" fontId="6" fillId="0" borderId="42" xfId="0" applyFont="1" applyFill="1" applyBorder="1" applyAlignment="1">
      <alignment horizontal="centerContinuous" shrinkToFit="1"/>
    </xf>
    <xf numFmtId="0" fontId="6" fillId="0" borderId="112" xfId="0" applyFont="1" applyFill="1" applyBorder="1" applyAlignment="1">
      <alignment horizontal="centerContinuous" shrinkToFit="1"/>
    </xf>
    <xf numFmtId="0" fontId="6" fillId="0" borderId="113" xfId="0" applyFont="1" applyFill="1" applyBorder="1"/>
    <xf numFmtId="0" fontId="6" fillId="0" borderId="2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 wrapText="1"/>
    </xf>
    <xf numFmtId="0" fontId="6" fillId="0" borderId="157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92" xfId="0" applyFont="1" applyBorder="1" applyAlignment="1">
      <alignment horizontal="center" vertical="center" shrinkToFit="1"/>
    </xf>
    <xf numFmtId="0" fontId="6" fillId="0" borderId="37" xfId="0" applyFont="1" applyBorder="1" applyAlignment="1">
      <alignment vertical="center" shrinkToFit="1"/>
    </xf>
    <xf numFmtId="0" fontId="6" fillId="0" borderId="158" xfId="0" applyFont="1" applyBorder="1" applyAlignment="1">
      <alignment vertical="center" shrinkToFit="1"/>
    </xf>
    <xf numFmtId="0" fontId="6" fillId="0" borderId="141" xfId="0" applyFont="1" applyBorder="1" applyAlignment="1">
      <alignment horizontal="center" vertical="center" shrinkToFit="1"/>
    </xf>
    <xf numFmtId="0" fontId="6" fillId="0" borderId="159" xfId="0" applyFont="1" applyBorder="1" applyAlignment="1">
      <alignment horizontal="center" vertical="center" shrinkToFit="1"/>
    </xf>
    <xf numFmtId="0" fontId="6" fillId="0" borderId="160" xfId="0" applyFont="1" applyFill="1" applyBorder="1" applyAlignment="1">
      <alignment horizontal="left" vertical="center" wrapText="1"/>
    </xf>
    <xf numFmtId="165" fontId="10" fillId="0" borderId="161" xfId="0" applyNumberFormat="1" applyFont="1" applyFill="1" applyBorder="1" applyAlignment="1">
      <alignment horizontal="center" vertical="center" wrapText="1"/>
    </xf>
    <xf numFmtId="10" fontId="10" fillId="0" borderId="161" xfId="0" applyNumberFormat="1" applyFont="1" applyFill="1" applyBorder="1" applyAlignment="1">
      <alignment horizontal="center" vertical="center" wrapText="1"/>
    </xf>
    <xf numFmtId="10" fontId="10" fillId="0" borderId="162" xfId="0" applyNumberFormat="1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vertical="center" wrapText="1"/>
    </xf>
    <xf numFmtId="0" fontId="6" fillId="0" borderId="65" xfId="0" applyFont="1" applyFill="1" applyBorder="1" applyAlignment="1">
      <alignment shrinkToFit="1"/>
    </xf>
    <xf numFmtId="0" fontId="6" fillId="0" borderId="66" xfId="0" applyFont="1" applyFill="1" applyBorder="1" applyAlignment="1">
      <alignment horizontal="center" vertical="center" shrinkToFit="1"/>
    </xf>
    <xf numFmtId="0" fontId="6" fillId="0" borderId="67" xfId="0" applyFont="1" applyFill="1" applyBorder="1" applyAlignment="1">
      <alignment horizontal="center" shrinkToFit="1"/>
    </xf>
    <xf numFmtId="0" fontId="6" fillId="0" borderId="66" xfId="0" applyFont="1" applyFill="1" applyBorder="1" applyAlignment="1">
      <alignment horizontal="center" shrinkToFit="1"/>
    </xf>
    <xf numFmtId="0" fontId="6" fillId="0" borderId="26" xfId="0" applyFont="1" applyFill="1" applyBorder="1" applyAlignment="1">
      <alignment shrinkToFit="1"/>
    </xf>
    <xf numFmtId="0" fontId="6" fillId="0" borderId="69" xfId="0" applyFont="1" applyFill="1" applyBorder="1"/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0" borderId="132" xfId="0" applyFont="1" applyFill="1" applyBorder="1" applyAlignment="1">
      <alignment horizontal="left" vertical="center" wrapText="1"/>
    </xf>
    <xf numFmtId="165" fontId="10" fillId="0" borderId="163" xfId="0" applyNumberFormat="1" applyFont="1" applyFill="1" applyBorder="1" applyAlignment="1">
      <alignment horizontal="center" vertical="center" wrapText="1"/>
    </xf>
    <xf numFmtId="10" fontId="10" fillId="0" borderId="163" xfId="0" applyNumberFormat="1" applyFont="1" applyFill="1" applyBorder="1" applyAlignment="1">
      <alignment horizontal="center" vertical="center" wrapText="1"/>
    </xf>
    <xf numFmtId="10" fontId="10" fillId="0" borderId="101" xfId="0" applyNumberFormat="1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vertical="center" wrapText="1"/>
    </xf>
    <xf numFmtId="0" fontId="6" fillId="0" borderId="48" xfId="0" applyFont="1" applyFill="1" applyBorder="1" applyAlignment="1">
      <alignment vertical="center" wrapText="1"/>
    </xf>
    <xf numFmtId="14" fontId="6" fillId="0" borderId="26" xfId="0" applyNumberFormat="1" applyFont="1" applyFill="1" applyBorder="1" applyAlignment="1">
      <alignment horizontal="center" vertical="center" shrinkToFit="1"/>
    </xf>
    <xf numFmtId="14" fontId="6" fillId="6" borderId="26" xfId="0" applyNumberFormat="1" applyFont="1" applyFill="1" applyBorder="1" applyAlignment="1">
      <alignment horizontal="center" shrinkToFit="1"/>
    </xf>
    <xf numFmtId="14" fontId="6" fillId="0" borderId="26" xfId="0" applyNumberFormat="1" applyFont="1" applyFill="1" applyBorder="1" applyAlignment="1">
      <alignment horizontal="center" shrinkToFit="1"/>
    </xf>
    <xf numFmtId="1" fontId="6" fillId="6" borderId="50" xfId="0" applyNumberFormat="1" applyFont="1" applyFill="1" applyBorder="1" applyAlignment="1">
      <alignment horizontal="right" shrinkToFit="1"/>
    </xf>
    <xf numFmtId="167" fontId="6" fillId="0" borderId="52" xfId="0" applyNumberFormat="1" applyFont="1" applyFill="1" applyBorder="1" applyAlignment="1">
      <alignment horizontal="left" shrinkToFit="1"/>
    </xf>
    <xf numFmtId="0" fontId="6" fillId="0" borderId="51" xfId="0" applyFont="1" applyFill="1" applyBorder="1" applyAlignment="1">
      <alignment shrinkToFit="1"/>
    </xf>
    <xf numFmtId="0" fontId="6" fillId="0" borderId="57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 vertical="center" wrapText="1"/>
    </xf>
    <xf numFmtId="0" fontId="6" fillId="0" borderId="90" xfId="0" applyFont="1" applyBorder="1" applyAlignment="1">
      <alignment horizontal="left" vertical="center" wrapText="1"/>
    </xf>
    <xf numFmtId="0" fontId="8" fillId="0" borderId="161" xfId="0" applyFont="1" applyFill="1" applyBorder="1" applyAlignment="1">
      <alignment horizontal="center" vertical="center" wrapText="1"/>
    </xf>
    <xf numFmtId="164" fontId="10" fillId="0" borderId="89" xfId="0" applyNumberFormat="1" applyFont="1" applyBorder="1" applyAlignment="1">
      <alignment horizontal="centerContinuous" vertical="center" wrapText="1"/>
    </xf>
    <xf numFmtId="0" fontId="6" fillId="0" borderId="90" xfId="0" applyFont="1" applyBorder="1" applyAlignment="1">
      <alignment horizontal="centerContinuous" vertical="center" wrapText="1"/>
    </xf>
    <xf numFmtId="164" fontId="10" fillId="0" borderId="58" xfId="0" applyNumberFormat="1" applyFont="1" applyBorder="1" applyAlignment="1">
      <alignment horizontal="centerContinuous" vertical="center" wrapText="1"/>
    </xf>
    <xf numFmtId="164" fontId="6" fillId="0" borderId="89" xfId="0" applyNumberFormat="1" applyFont="1" applyBorder="1" applyAlignment="1">
      <alignment vertical="center" wrapText="1"/>
    </xf>
    <xf numFmtId="0" fontId="6" fillId="0" borderId="89" xfId="0" applyFont="1" applyBorder="1" applyAlignment="1">
      <alignment horizontal="centerContinuous" vertical="center" wrapText="1"/>
    </xf>
    <xf numFmtId="0" fontId="6" fillId="0" borderId="59" xfId="0" applyFont="1" applyBorder="1" applyAlignment="1">
      <alignment horizontal="centerContinuous" vertical="center" wrapText="1"/>
    </xf>
    <xf numFmtId="0" fontId="6" fillId="0" borderId="164" xfId="0" applyFont="1" applyFill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99" xfId="0" applyFont="1" applyBorder="1" applyAlignment="1">
      <alignment horizontal="left" vertical="center" wrapText="1"/>
    </xf>
    <xf numFmtId="0" fontId="8" fillId="0" borderId="32" xfId="0" applyFont="1" applyFill="1" applyBorder="1" applyAlignment="1">
      <alignment horizontal="center" vertical="center" wrapText="1"/>
    </xf>
    <xf numFmtId="164" fontId="10" fillId="0" borderId="100" xfId="0" applyNumberFormat="1" applyFont="1" applyBorder="1" applyAlignment="1">
      <alignment horizontal="centerContinuous" vertical="center" wrapText="1"/>
    </xf>
    <xf numFmtId="0" fontId="6" fillId="0" borderId="99" xfId="0" applyFont="1" applyBorder="1" applyAlignment="1">
      <alignment horizontal="centerContinuous" vertical="center" wrapText="1"/>
    </xf>
    <xf numFmtId="164" fontId="10" fillId="0" borderId="47" xfId="0" applyNumberFormat="1" applyFont="1" applyBorder="1" applyAlignment="1">
      <alignment horizontal="centerContinuous" vertical="center" wrapText="1"/>
    </xf>
    <xf numFmtId="164" fontId="6" fillId="0" borderId="100" xfId="0" applyNumberFormat="1" applyFont="1" applyBorder="1" applyAlignment="1">
      <alignment vertical="center" wrapText="1"/>
    </xf>
    <xf numFmtId="0" fontId="6" fillId="0" borderId="100" xfId="0" applyFont="1" applyBorder="1" applyAlignment="1">
      <alignment horizontal="centerContinuous" vertical="center" wrapText="1"/>
    </xf>
    <xf numFmtId="0" fontId="6" fillId="0" borderId="48" xfId="0" applyFont="1" applyBorder="1" applyAlignment="1">
      <alignment horizontal="centerContinuous" vertical="center" wrapText="1"/>
    </xf>
    <xf numFmtId="0" fontId="6" fillId="0" borderId="46" xfId="0" applyFont="1" applyFill="1" applyBorder="1" applyAlignment="1">
      <alignment horizontal="left" vertical="center" wrapText="1"/>
    </xf>
    <xf numFmtId="165" fontId="10" fillId="0" borderId="133" xfId="0" applyNumberFormat="1" applyFont="1" applyFill="1" applyBorder="1" applyAlignment="1">
      <alignment horizontal="center" vertical="center" wrapText="1"/>
    </xf>
    <xf numFmtId="10" fontId="10" fillId="0" borderId="133" xfId="0" applyNumberFormat="1" applyFont="1" applyFill="1" applyBorder="1" applyAlignment="1">
      <alignment horizontal="center" vertical="center" wrapText="1"/>
    </xf>
    <xf numFmtId="164" fontId="10" fillId="0" borderId="26" xfId="0" applyNumberFormat="1" applyFont="1" applyFill="1" applyBorder="1" applyAlignment="1">
      <alignment horizontal="center" shrinkToFit="1"/>
    </xf>
    <xf numFmtId="0" fontId="8" fillId="0" borderId="133" xfId="0" applyFont="1" applyFill="1" applyBorder="1" applyAlignment="1">
      <alignment horizontal="center" vertical="center" wrapText="1"/>
    </xf>
    <xf numFmtId="164" fontId="10" fillId="0" borderId="133" xfId="0" applyNumberFormat="1" applyFont="1" applyBorder="1" applyAlignment="1">
      <alignment horizontal="centerContinuous" vertical="center" wrapText="1"/>
    </xf>
    <xf numFmtId="1" fontId="10" fillId="0" borderId="100" xfId="0" applyNumberFormat="1" applyFont="1" applyBorder="1" applyAlignment="1">
      <alignment horizontal="centerContinuous" vertical="center" wrapText="1"/>
    </xf>
    <xf numFmtId="1" fontId="10" fillId="0" borderId="48" xfId="0" applyNumberFormat="1" applyFont="1" applyBorder="1" applyAlignment="1">
      <alignment horizontal="centerContinuous" vertical="center" wrapText="1"/>
    </xf>
    <xf numFmtId="164" fontId="10" fillId="0" borderId="39" xfId="0" applyNumberFormat="1" applyFont="1" applyBorder="1" applyAlignment="1">
      <alignment horizontal="centerContinuous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102" xfId="0" applyFont="1" applyBorder="1" applyAlignment="1">
      <alignment horizontal="left" vertical="center" wrapText="1"/>
    </xf>
    <xf numFmtId="164" fontId="10" fillId="0" borderId="165" xfId="0" applyNumberFormat="1" applyFont="1" applyBorder="1" applyAlignment="1">
      <alignment horizontal="centerContinuous" vertical="center" wrapText="1"/>
    </xf>
    <xf numFmtId="164" fontId="6" fillId="0" borderId="102" xfId="0" applyNumberFormat="1" applyFont="1" applyBorder="1" applyAlignment="1">
      <alignment horizontal="centerContinuous" vertical="center" wrapText="1"/>
    </xf>
    <xf numFmtId="164" fontId="6" fillId="0" borderId="165" xfId="0" applyNumberFormat="1" applyFont="1" applyBorder="1" applyAlignment="1">
      <alignment vertical="center" wrapText="1"/>
    </xf>
    <xf numFmtId="1" fontId="10" fillId="0" borderId="165" xfId="0" applyNumberFormat="1" applyFont="1" applyBorder="1" applyAlignment="1">
      <alignment horizontal="centerContinuous" vertical="center" wrapText="1"/>
    </xf>
    <xf numFmtId="1" fontId="10" fillId="0" borderId="40" xfId="0" applyNumberFormat="1" applyFont="1" applyBorder="1" applyAlignment="1">
      <alignment horizontal="centerContinuous" vertical="center" wrapText="1"/>
    </xf>
    <xf numFmtId="0" fontId="6" fillId="0" borderId="53" xfId="0" applyFont="1" applyFill="1" applyBorder="1" applyAlignment="1">
      <alignment horizontal="left" vertical="center" wrapText="1"/>
    </xf>
    <xf numFmtId="165" fontId="10" fillId="0" borderId="137" xfId="0" applyNumberFormat="1" applyFont="1" applyFill="1" applyBorder="1" applyAlignment="1">
      <alignment horizontal="center" vertical="center" wrapText="1"/>
    </xf>
    <xf numFmtId="10" fontId="10" fillId="0" borderId="137" xfId="0" applyNumberFormat="1" applyFont="1" applyFill="1" applyBorder="1" applyAlignment="1">
      <alignment horizontal="center" vertical="center" wrapText="1"/>
    </xf>
    <xf numFmtId="10" fontId="10" fillId="0" borderId="136" xfId="0" applyNumberFormat="1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vertical="center" wrapText="1"/>
    </xf>
    <xf numFmtId="0" fontId="6" fillId="0" borderId="56" xfId="0" applyFont="1" applyFill="1" applyBorder="1" applyAlignment="1">
      <alignment vertical="center" wrapTex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53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  <xf numFmtId="0" fontId="6" fillId="0" borderId="135" xfId="0" applyFont="1" applyBorder="1" applyAlignment="1">
      <alignment horizontal="left" vertical="center" wrapText="1"/>
    </xf>
    <xf numFmtId="0" fontId="8" fillId="0" borderId="137" xfId="0" applyFont="1" applyFill="1" applyBorder="1" applyAlignment="1">
      <alignment horizontal="center" vertical="center" wrapText="1"/>
    </xf>
    <xf numFmtId="164" fontId="10" fillId="0" borderId="138" xfId="0" applyNumberFormat="1" applyFont="1" applyBorder="1" applyAlignment="1">
      <alignment horizontal="centerContinuous" vertical="center" wrapText="1"/>
    </xf>
    <xf numFmtId="164" fontId="6" fillId="0" borderId="135" xfId="0" applyNumberFormat="1" applyFont="1" applyBorder="1" applyAlignment="1">
      <alignment horizontal="centerContinuous" vertical="center" wrapText="1"/>
    </xf>
    <xf numFmtId="164" fontId="10" fillId="0" borderId="55" xfId="0" applyNumberFormat="1" applyFont="1" applyBorder="1" applyAlignment="1">
      <alignment horizontal="centerContinuous" vertical="center" wrapText="1"/>
    </xf>
    <xf numFmtId="164" fontId="6" fillId="0" borderId="138" xfId="0" applyNumberFormat="1" applyFont="1" applyBorder="1" applyAlignment="1">
      <alignment vertical="center" wrapText="1"/>
    </xf>
    <xf numFmtId="0" fontId="6" fillId="0" borderId="138" xfId="0" applyFont="1" applyBorder="1" applyAlignment="1">
      <alignment horizontal="centerContinuous" vertical="center" wrapText="1"/>
    </xf>
    <xf numFmtId="0" fontId="6" fillId="0" borderId="56" xfId="0" applyFont="1" applyBorder="1" applyAlignment="1">
      <alignment horizontal="centerContinuous" vertical="center" wrapText="1"/>
    </xf>
    <xf numFmtId="0" fontId="6" fillId="0" borderId="49" xfId="0" applyFont="1" applyFill="1" applyBorder="1" applyAlignment="1">
      <alignment vertical="center" shrinkToFit="1"/>
    </xf>
    <xf numFmtId="14" fontId="6" fillId="6" borderId="26" xfId="0" applyNumberFormat="1" applyFont="1" applyFill="1" applyBorder="1" applyAlignment="1">
      <alignment horizontal="center" vertical="center" shrinkToFit="1"/>
    </xf>
    <xf numFmtId="1" fontId="6" fillId="6" borderId="50" xfId="0" applyNumberFormat="1" applyFont="1" applyFill="1" applyBorder="1" applyAlignment="1">
      <alignment horizontal="right" vertical="center" shrinkToFit="1"/>
    </xf>
    <xf numFmtId="0" fontId="8" fillId="0" borderId="7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horizontal="centerContinuous" vertical="center" wrapText="1"/>
    </xf>
    <xf numFmtId="0" fontId="6" fillId="0" borderId="41" xfId="0" applyFont="1" applyFill="1" applyBorder="1" applyAlignment="1">
      <alignment vertical="center" wrapText="1"/>
    </xf>
    <xf numFmtId="0" fontId="8" fillId="0" borderId="41" xfId="0" applyFont="1" applyFill="1" applyBorder="1" applyAlignment="1">
      <alignment horizontal="right" vertical="center"/>
    </xf>
    <xf numFmtId="0" fontId="8" fillId="10" borderId="41" xfId="0" applyFont="1" applyFill="1" applyBorder="1" applyAlignment="1">
      <alignment horizontal="left" vertical="center" wrapText="1"/>
    </xf>
    <xf numFmtId="0" fontId="8" fillId="0" borderId="166" xfId="0" applyFont="1" applyFill="1" applyBorder="1" applyAlignment="1">
      <alignment horizontal="center" vertical="center" wrapText="1"/>
    </xf>
    <xf numFmtId="0" fontId="6" fillId="0" borderId="167" xfId="0" applyFont="1" applyFill="1" applyBorder="1" applyAlignment="1">
      <alignment horizontal="center" vertical="center" wrapText="1"/>
    </xf>
    <xf numFmtId="0" fontId="6" fillId="0" borderId="168" xfId="0" applyFont="1" applyFill="1" applyBorder="1" applyAlignment="1">
      <alignment vertical="center" wrapText="1"/>
    </xf>
    <xf numFmtId="0" fontId="6" fillId="0" borderId="169" xfId="0" applyFont="1" applyFill="1" applyBorder="1" applyAlignment="1">
      <alignment vertical="center" wrapText="1"/>
    </xf>
    <xf numFmtId="0" fontId="6" fillId="0" borderId="17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7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4" fontId="10" fillId="0" borderId="17" xfId="0" applyNumberFormat="1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shrinkToFit="1"/>
    </xf>
    <xf numFmtId="164" fontId="6" fillId="0" borderId="65" xfId="0" applyNumberFormat="1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9" fontId="10" fillId="0" borderId="69" xfId="2" applyFont="1" applyFill="1" applyBorder="1" applyAlignment="1">
      <alignment horizontal="center" vertical="center" wrapText="1"/>
    </xf>
    <xf numFmtId="9" fontId="10" fillId="0" borderId="67" xfId="2" applyFont="1" applyFill="1" applyBorder="1" applyAlignment="1">
      <alignment horizontal="center" vertical="center" wrapText="1"/>
    </xf>
    <xf numFmtId="0" fontId="9" fillId="0" borderId="172" xfId="0" applyFont="1" applyFill="1" applyBorder="1" applyAlignment="1">
      <alignment horizontal="center" vertical="center" wrapText="1"/>
    </xf>
    <xf numFmtId="167" fontId="6" fillId="0" borderId="52" xfId="0" applyNumberFormat="1" applyFont="1" applyFill="1" applyBorder="1" applyAlignment="1">
      <alignment horizontal="left" vertical="center" shrinkToFit="1"/>
    </xf>
    <xf numFmtId="164" fontId="6" fillId="0" borderId="70" xfId="0" applyNumberFormat="1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9" fontId="10" fillId="0" borderId="73" xfId="2" applyFont="1" applyFill="1" applyBorder="1" applyAlignment="1">
      <alignment horizontal="center" vertical="center" wrapText="1"/>
    </xf>
    <xf numFmtId="9" fontId="10" fillId="0" borderId="72" xfId="2" applyFont="1" applyFill="1" applyBorder="1" applyAlignment="1">
      <alignment horizontal="center" vertical="center" wrapText="1"/>
    </xf>
    <xf numFmtId="9" fontId="9" fillId="0" borderId="173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Continuous" vertical="center" wrapText="1"/>
    </xf>
    <xf numFmtId="0" fontId="6" fillId="0" borderId="0" xfId="0" applyFont="1" applyFill="1" applyBorder="1" applyAlignment="1">
      <alignment horizontal="centerContinuous" vertical="center" wrapText="1"/>
    </xf>
    <xf numFmtId="164" fontId="10" fillId="0" borderId="0" xfId="0" applyNumberFormat="1" applyFont="1" applyFill="1" applyBorder="1" applyAlignment="1">
      <alignment horizontal="centerContinuous" vertical="center" wrapText="1"/>
    </xf>
    <xf numFmtId="164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/>
    <xf numFmtId="0" fontId="6" fillId="0" borderId="70" xfId="0" applyFont="1" applyFill="1" applyBorder="1" applyAlignment="1">
      <alignment vertical="center" shrinkToFit="1"/>
    </xf>
    <xf numFmtId="0" fontId="6" fillId="0" borderId="71" xfId="0" applyFont="1" applyFill="1" applyBorder="1" applyAlignment="1">
      <alignment vertical="center" shrinkToFit="1"/>
    </xf>
    <xf numFmtId="14" fontId="6" fillId="0" borderId="71" xfId="0" applyNumberFormat="1" applyFont="1" applyFill="1" applyBorder="1" applyAlignment="1">
      <alignment horizontal="center" vertical="center" shrinkToFit="1"/>
    </xf>
    <xf numFmtId="14" fontId="6" fillId="6" borderId="71" xfId="0" applyNumberFormat="1" applyFont="1" applyFill="1" applyBorder="1" applyAlignment="1">
      <alignment horizontal="center" vertical="center" shrinkToFit="1"/>
    </xf>
    <xf numFmtId="1" fontId="6" fillId="6" borderId="72" xfId="0" applyNumberFormat="1" applyFont="1" applyFill="1" applyBorder="1" applyAlignment="1">
      <alignment horizontal="right" vertical="center" shrinkToFit="1"/>
    </xf>
    <xf numFmtId="167" fontId="6" fillId="0" borderId="74" xfId="0" applyNumberFormat="1" applyFont="1" applyFill="1" applyBorder="1" applyAlignment="1">
      <alignment horizontal="left" vertical="center" shrinkToFit="1"/>
    </xf>
    <xf numFmtId="0" fontId="6" fillId="0" borderId="73" xfId="0" applyFont="1" applyFill="1" applyBorder="1" applyAlignment="1">
      <alignment horizontal="center" vertical="center" shrinkToFit="1"/>
    </xf>
    <xf numFmtId="0" fontId="10" fillId="0" borderId="71" xfId="0" applyFont="1" applyFill="1" applyBorder="1" applyAlignment="1">
      <alignment horizontal="center" vertical="center" shrinkToFit="1"/>
    </xf>
    <xf numFmtId="40" fontId="19" fillId="0" borderId="0" xfId="0" applyNumberFormat="1" applyFont="1" applyBorder="1" applyAlignment="1" applyProtection="1">
      <alignment vertical="center" shrinkToFit="1"/>
      <protection hidden="1"/>
    </xf>
    <xf numFmtId="0" fontId="6" fillId="0" borderId="0" xfId="0" applyFont="1"/>
    <xf numFmtId="0" fontId="6" fillId="0" borderId="45" xfId="0" applyFont="1" applyFill="1" applyBorder="1" applyAlignment="1">
      <alignment horizontal="centerContinuous" vertical="center" wrapText="1"/>
    </xf>
    <xf numFmtId="0" fontId="6" fillId="0" borderId="155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Continuous" vertical="center" wrapText="1"/>
    </xf>
    <xf numFmtId="0" fontId="6" fillId="0" borderId="58" xfId="0" applyFont="1" applyFill="1" applyBorder="1" applyAlignment="1">
      <alignment horizontal="centerContinuous" vertical="center" wrapText="1"/>
    </xf>
    <xf numFmtId="0" fontId="6" fillId="0" borderId="156" xfId="0" applyFont="1" applyFill="1" applyBorder="1" applyAlignment="1">
      <alignment horizontal="center"/>
    </xf>
    <xf numFmtId="0" fontId="6" fillId="0" borderId="155" xfId="0" applyFont="1" applyFill="1" applyBorder="1" applyAlignment="1">
      <alignment horizontal="center"/>
    </xf>
    <xf numFmtId="0" fontId="6" fillId="0" borderId="65" xfId="0" applyFont="1" applyFill="1" applyBorder="1"/>
    <xf numFmtId="0" fontId="6" fillId="0" borderId="6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/>
    </xf>
    <xf numFmtId="0" fontId="6" fillId="0" borderId="66" xfId="0" applyFont="1" applyFill="1" applyBorder="1" applyAlignment="1">
      <alignment horizontal="center"/>
    </xf>
    <xf numFmtId="0" fontId="6" fillId="0" borderId="26" xfId="0" applyFont="1" applyFill="1" applyBorder="1"/>
    <xf numFmtId="0" fontId="6" fillId="0" borderId="49" xfId="0" applyFont="1" applyFill="1" applyBorder="1"/>
    <xf numFmtId="0" fontId="6" fillId="0" borderId="49" xfId="0" applyFont="1" applyFill="1" applyBorder="1" applyAlignment="1">
      <alignment vertical="center" wrapText="1"/>
    </xf>
    <xf numFmtId="0" fontId="6" fillId="0" borderId="70" xfId="0" applyFont="1" applyFill="1" applyBorder="1" applyAlignment="1">
      <alignment vertical="center" wrapText="1"/>
    </xf>
    <xf numFmtId="164" fontId="6" fillId="0" borderId="71" xfId="0" applyNumberFormat="1" applyFont="1" applyFill="1" applyBorder="1" applyAlignment="1">
      <alignment horizontal="center" vertical="center" shrinkToFit="1"/>
    </xf>
    <xf numFmtId="0" fontId="6" fillId="0" borderId="71" xfId="0" applyFont="1" applyFill="1" applyBorder="1" applyAlignment="1">
      <alignment horizontal="center" vertical="center" shrinkToFit="1"/>
    </xf>
  </cellXfs>
  <cellStyles count="3">
    <cellStyle name="Moeda" xfId="1" builtinId="4"/>
    <cellStyle name="Normal" xfId="0" builtinId="0"/>
    <cellStyle name="Porcentagem" xfId="2" builtinId="5"/>
  </cellStyles>
  <dxfs count="33">
    <dxf>
      <fill>
        <patternFill>
          <bgColor indexed="41"/>
        </patternFill>
      </fill>
    </dxf>
    <dxf>
      <fill>
        <patternFill patternType="gray0625">
          <bgColor indexed="65"/>
        </patternFill>
      </fill>
    </dxf>
    <dxf>
      <fill>
        <patternFill patternType="gray0625">
          <bgColor indexed="65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  <color indexed="14"/>
      </font>
    </dxf>
    <dxf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 patternType="solid">
          <bgColor indexed="15"/>
        </patternFill>
      </fill>
    </dxf>
    <dxf>
      <fill>
        <patternFill>
          <bgColor indexed="41"/>
        </patternFill>
      </fill>
    </dxf>
    <dxf>
      <fill>
        <patternFill patternType="gray0625">
          <bgColor indexed="65"/>
        </patternFill>
      </fill>
    </dxf>
    <dxf>
      <fill>
        <patternFill patternType="gray0625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>
          <bgColor indexed="41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>
          <bgColor indexed="41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>
          <bgColor indexed="41"/>
        </patternFill>
      </fill>
    </dxf>
    <dxf>
      <fill>
        <patternFill patternType="gray125"/>
      </fill>
    </dxf>
    <dxf>
      <fill>
        <patternFill>
          <bgColor indexed="41"/>
        </patternFill>
      </fill>
    </dxf>
    <dxf>
      <fill>
        <patternFill patternType="gray125"/>
      </fill>
    </dxf>
    <dxf>
      <font>
        <color indexed="55"/>
      </font>
    </dxf>
    <dxf>
      <font>
        <color indexed="55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% de Participação de Atrasos do Cliente - Empresa</a:t>
            </a:r>
          </a:p>
        </c:rich>
      </c:tx>
      <c:layout>
        <c:manualLayout>
          <c:xMode val="edge"/>
          <c:yMode val="edge"/>
          <c:x val="0.15704712078775396"/>
          <c:y val="3.456221198156683E-2"/>
        </c:manualLayout>
      </c:layout>
      <c:spPr>
        <a:noFill/>
        <a:ln w="25400">
          <a:noFill/>
        </a:ln>
      </c:spPr>
    </c:title>
    <c:view3D>
      <c:hPercent val="45"/>
      <c:depthPercent val="100"/>
      <c:rAngAx val="1"/>
    </c:view3D>
    <c:floor>
      <c:spPr>
        <a:noFill/>
        <a:ln w="3175">
          <a:solidFill>
            <a:srgbClr val="A6CAF0"/>
          </a:solidFill>
          <a:prstDash val="solid"/>
        </a:ln>
      </c:spPr>
    </c:floor>
    <c:sideWall>
      <c:spPr>
        <a:noFill/>
        <a:ln w="12700">
          <a:solidFill>
            <a:srgbClr val="000000"/>
          </a:solidFill>
          <a:prstDash val="solid"/>
        </a:ln>
      </c:spPr>
    </c:sideWall>
    <c:backWall>
      <c:spPr>
        <a:noFill/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953048286131702E-2"/>
          <c:y val="0.15668202764976957"/>
          <c:w val="0.93288651746442264"/>
          <c:h val="0.64746543778801879"/>
        </c:manualLayout>
      </c:layout>
      <c:bar3DChart>
        <c:barDir val="col"/>
        <c:grouping val="clustered"/>
        <c:ser>
          <c:idx val="1"/>
          <c:order val="0"/>
          <c:tx>
            <c:v>Cliente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'2'!$B$76:$B$82</c:f>
              <c:strCache>
                <c:ptCount val="7"/>
                <c:pt idx="0">
                  <c:v>Vistoria Técnica</c:v>
                </c:pt>
                <c:pt idx="1">
                  <c:v>Sondagem</c:v>
                </c:pt>
                <c:pt idx="2">
                  <c:v>P. E. Estrutura</c:v>
                </c:pt>
                <c:pt idx="3">
                  <c:v>P. E. Fundação</c:v>
                </c:pt>
                <c:pt idx="4">
                  <c:v>Demarcação de Estacas</c:v>
                </c:pt>
                <c:pt idx="5">
                  <c:v>Canteiro</c:v>
                </c:pt>
                <c:pt idx="6">
                  <c:v>Operações</c:v>
                </c:pt>
              </c:strCache>
            </c:strRef>
          </c:cat>
          <c:val>
            <c:numRef>
              <c:f>'2'!$D$76:$D$82</c:f>
              <c:numCache>
                <c:formatCode>0;[Red]0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18</c:v>
                </c:pt>
              </c:numCache>
            </c:numRef>
          </c:val>
        </c:ser>
        <c:ser>
          <c:idx val="2"/>
          <c:order val="1"/>
          <c:tx>
            <c:v>Leonardi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'2'!$B$76:$B$82</c:f>
              <c:strCache>
                <c:ptCount val="7"/>
                <c:pt idx="0">
                  <c:v>Vistoria Técnica</c:v>
                </c:pt>
                <c:pt idx="1">
                  <c:v>Sondagem</c:v>
                </c:pt>
                <c:pt idx="2">
                  <c:v>P. E. Estrutura</c:v>
                </c:pt>
                <c:pt idx="3">
                  <c:v>P. E. Fundação</c:v>
                </c:pt>
                <c:pt idx="4">
                  <c:v>Demarcação de Estacas</c:v>
                </c:pt>
                <c:pt idx="5">
                  <c:v>Canteiro</c:v>
                </c:pt>
                <c:pt idx="6">
                  <c:v>Operações</c:v>
                </c:pt>
              </c:strCache>
            </c:strRef>
          </c:cat>
          <c:val>
            <c:numRef>
              <c:f>'2'!$F$76:$F$82</c:f>
              <c:numCache>
                <c:formatCode>0;[Red]0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hape val="box"/>
        <c:axId val="215362944"/>
        <c:axId val="215381120"/>
        <c:axId val="0"/>
      </c:bar3DChart>
      <c:catAx>
        <c:axId val="21536294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381120"/>
        <c:crosses val="autoZero"/>
        <c:auto val="1"/>
        <c:lblAlgn val="ctr"/>
        <c:lblOffset val="100"/>
        <c:tickLblSkip val="1"/>
        <c:tickMarkSkip val="1"/>
      </c:catAx>
      <c:valAx>
        <c:axId val="215381120"/>
        <c:scaling>
          <c:orientation val="minMax"/>
          <c:max val="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[Red]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362944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536940936074289"/>
          <c:y val="0.92626728110599055"/>
          <c:w val="0.19194644964681429"/>
          <c:h val="5.760368663594475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78" l="0.78740157499999996" r="0.78740157499999996" t="0.98425196899999978" header="0.49212598500000021" footer="0.492125985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82</xdr:row>
      <xdr:rowOff>57150</xdr:rowOff>
    </xdr:from>
    <xdr:to>
      <xdr:col>10</xdr:col>
      <xdr:colOff>9525</xdr:colOff>
      <xdr:row>110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operacional\Meus%20Documentos\Gerenciamento\Obras\Obras%20Ativas\Obra%20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lanejamento\Reuni&#245;es\Previs&#227;o%20de%20Montagem\Base%20de%20dados_Obras%20&#224;%20mont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ine.mendes/Meus%20documentos/LAJ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lanejamento\Meus%20Documentos\Campo\Planejamento\Estudos%20-%20Depto%20de%20obras\NOVO%20PLANEJAMENTO\DE_Obras%20100_2004_ENCERRADA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d"/>
      <sheetName val="Ob"/>
      <sheetName val="Tip"/>
      <sheetName val="Arm"/>
      <sheetName val="Prod"/>
      <sheetName val="Cons"/>
      <sheetName val="Acab"/>
      <sheetName val="Insp"/>
      <sheetName val="RC"/>
      <sheetName val="Exp"/>
      <sheetName val="Fa C"/>
      <sheetName val="Div"/>
      <sheetName val="Te"/>
      <sheetName val="A P"/>
      <sheetName val="A M"/>
      <sheetName val="A C"/>
      <sheetName val="PrAc"/>
      <sheetName val="F Pr"/>
      <sheetName val="Es G"/>
      <sheetName val="Rel"/>
      <sheetName val="Obra 002"/>
    </sheetNames>
    <sheetDataSet>
      <sheetData sheetId="0">
        <row r="3">
          <cell r="E3" t="str">
            <v>PENINA</v>
          </cell>
        </row>
        <row r="5">
          <cell r="E5">
            <v>22177</v>
          </cell>
        </row>
      </sheetData>
      <sheetData sheetId="1">
        <row r="4">
          <cell r="V4">
            <v>167.28299999999996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Datas de Mtgm"/>
      <sheetName val="Etapas contratuais"/>
      <sheetName val="Vistoria"/>
      <sheetName val="__"/>
    </sheetNames>
    <sheetDataSet>
      <sheetData sheetId="0"/>
      <sheetData sheetId="1">
        <row r="6">
          <cell r="B6">
            <v>2</v>
          </cell>
          <cell r="C6" t="str">
            <v>PENINA</v>
          </cell>
          <cell r="D6">
            <v>40036</v>
          </cell>
          <cell r="E6">
            <v>40186</v>
          </cell>
          <cell r="F6" t="str">
            <v>Adilson</v>
          </cell>
          <cell r="G6">
            <v>40156</v>
          </cell>
          <cell r="J6">
            <v>40009</v>
          </cell>
          <cell r="K6">
            <v>40071</v>
          </cell>
          <cell r="L6">
            <v>40017</v>
          </cell>
          <cell r="M6">
            <v>40141</v>
          </cell>
          <cell r="N6">
            <v>40184</v>
          </cell>
          <cell r="O6">
            <v>40021</v>
          </cell>
          <cell r="P6">
            <v>40184</v>
          </cell>
          <cell r="Q6" t="str">
            <v>Data contratual de montagem 06/02/10 - Com alteração contratual</v>
          </cell>
          <cell r="R6" t="str">
            <v>Possibilidade de Antecipar 30 dias</v>
          </cell>
          <cell r="S6">
            <v>7</v>
          </cell>
          <cell r="T6">
            <v>1</v>
          </cell>
          <cell r="U6" t="str">
            <v>Data reprogramada em 27/10</v>
          </cell>
        </row>
        <row r="7">
          <cell r="B7">
            <v>3</v>
          </cell>
          <cell r="C7" t="str">
            <v>MTA</v>
          </cell>
          <cell r="D7">
            <v>40066</v>
          </cell>
          <cell r="E7">
            <v>40106</v>
          </cell>
          <cell r="F7" t="str">
            <v>Adilson</v>
          </cell>
          <cell r="G7">
            <v>40104</v>
          </cell>
          <cell r="M7">
            <v>40105</v>
          </cell>
          <cell r="N7">
            <v>40113</v>
          </cell>
          <cell r="O7">
            <v>40009</v>
          </cell>
          <cell r="P7">
            <v>40113</v>
          </cell>
          <cell r="Q7" t="str">
            <v xml:space="preserve">Parada s/ previsão </v>
          </cell>
          <cell r="S7">
            <v>1</v>
          </cell>
          <cell r="T7">
            <v>10</v>
          </cell>
          <cell r="U7" t="str">
            <v>Data reprogramada em 27/10</v>
          </cell>
        </row>
        <row r="8">
          <cell r="B8">
            <v>4</v>
          </cell>
          <cell r="C8" t="str">
            <v>INTERGRAF II</v>
          </cell>
          <cell r="D8">
            <v>40023</v>
          </cell>
          <cell r="E8">
            <v>40143</v>
          </cell>
          <cell r="F8" t="str">
            <v>Gustavo</v>
          </cell>
          <cell r="G8">
            <v>40120</v>
          </cell>
          <cell r="K8">
            <v>40113</v>
          </cell>
          <cell r="M8">
            <v>40121</v>
          </cell>
          <cell r="N8">
            <v>40029</v>
          </cell>
          <cell r="P8">
            <v>40121</v>
          </cell>
          <cell r="Q8" t="str">
            <v xml:space="preserve">Parada s/ previsão </v>
          </cell>
          <cell r="S8">
            <v>1</v>
          </cell>
          <cell r="T8">
            <v>11</v>
          </cell>
          <cell r="U8" t="str">
            <v>Data reprogramada em 13/10</v>
          </cell>
        </row>
        <row r="9">
          <cell r="B9">
            <v>5</v>
          </cell>
          <cell r="C9" t="str">
            <v>LD EMPREENDIMENTOS - EST 01</v>
          </cell>
          <cell r="D9">
            <v>40029</v>
          </cell>
          <cell r="E9">
            <v>40075</v>
          </cell>
          <cell r="F9" t="str">
            <v>Adilson</v>
          </cell>
          <cell r="G9">
            <v>39989</v>
          </cell>
          <cell r="H9">
            <v>39994</v>
          </cell>
          <cell r="J9">
            <v>39994</v>
          </cell>
          <cell r="L9">
            <v>40015</v>
          </cell>
          <cell r="M9">
            <v>39987</v>
          </cell>
          <cell r="N9">
            <v>40030</v>
          </cell>
          <cell r="O9">
            <v>40078</v>
          </cell>
          <cell r="P9">
            <v>0</v>
          </cell>
          <cell r="Q9" t="str">
            <v>Possivel antecipação</v>
          </cell>
          <cell r="R9" t="str">
            <v xml:space="preserve">Parada s/ previsão </v>
          </cell>
          <cell r="S9">
            <v>9</v>
          </cell>
          <cell r="T9">
            <v>1</v>
          </cell>
        </row>
        <row r="10">
          <cell r="B10">
            <v>6</v>
          </cell>
          <cell r="C10" t="str">
            <v>SUPERMERCADO KAÇULA</v>
          </cell>
          <cell r="D10">
            <v>40026</v>
          </cell>
          <cell r="E10">
            <v>40056</v>
          </cell>
          <cell r="F10" t="str">
            <v>Gustavo</v>
          </cell>
          <cell r="G10">
            <v>39993</v>
          </cell>
          <cell r="K10">
            <v>40003</v>
          </cell>
          <cell r="L10">
            <v>40034</v>
          </cell>
          <cell r="M10">
            <v>40003</v>
          </cell>
          <cell r="N10">
            <v>40003</v>
          </cell>
          <cell r="O10">
            <v>40034</v>
          </cell>
          <cell r="P10">
            <v>0</v>
          </cell>
          <cell r="Q10" t="str">
            <v xml:space="preserve">Parada s/ previsão </v>
          </cell>
          <cell r="R10" t="str">
            <v xml:space="preserve">Parada s/ previsão </v>
          </cell>
          <cell r="S10">
            <v>1</v>
          </cell>
          <cell r="T10">
            <v>1</v>
          </cell>
        </row>
        <row r="11">
          <cell r="B11">
            <v>9</v>
          </cell>
          <cell r="C11" t="str">
            <v>LD EMPREENDIMENTOS - EST 02</v>
          </cell>
          <cell r="D11">
            <v>40029</v>
          </cell>
          <cell r="E11">
            <v>40075</v>
          </cell>
          <cell r="F11" t="str">
            <v>Adilson</v>
          </cell>
          <cell r="G11">
            <v>40038</v>
          </cell>
          <cell r="K11">
            <v>39995</v>
          </cell>
          <cell r="M11">
            <v>39995</v>
          </cell>
          <cell r="N11">
            <v>40050</v>
          </cell>
          <cell r="P11">
            <v>0</v>
          </cell>
          <cell r="Q11" t="str">
            <v xml:space="preserve">Parada s/ previsão </v>
          </cell>
          <cell r="R11" t="str">
            <v xml:space="preserve">Parada s/ previsão </v>
          </cell>
          <cell r="S11">
            <v>8</v>
          </cell>
          <cell r="T11">
            <v>1</v>
          </cell>
        </row>
        <row r="12">
          <cell r="B12">
            <v>11</v>
          </cell>
          <cell r="C12" t="str">
            <v>COLÉGIO CRESCER</v>
          </cell>
          <cell r="D12">
            <v>40043</v>
          </cell>
          <cell r="E12">
            <v>40073</v>
          </cell>
          <cell r="F12" t="str">
            <v>Adilson</v>
          </cell>
          <cell r="G12">
            <v>40038</v>
          </cell>
          <cell r="H12">
            <v>40064</v>
          </cell>
          <cell r="J12">
            <v>40085</v>
          </cell>
          <cell r="K12">
            <v>39994</v>
          </cell>
          <cell r="L12">
            <v>40100</v>
          </cell>
          <cell r="M12">
            <v>40113</v>
          </cell>
          <cell r="N12">
            <v>40121</v>
          </cell>
          <cell r="O12">
            <v>40015</v>
          </cell>
          <cell r="P12">
            <v>40121</v>
          </cell>
          <cell r="Q12" t="str">
            <v>Inversão da sequência de Montagem ?</v>
          </cell>
          <cell r="R12" t="str">
            <v>Atraso leonardi - Na etapa de fundação  - Motivo chuva</v>
          </cell>
          <cell r="S12">
            <v>6</v>
          </cell>
          <cell r="T12">
            <v>11</v>
          </cell>
          <cell r="U12" t="str">
            <v>Data reprogramada em 27/10</v>
          </cell>
        </row>
        <row r="13">
          <cell r="B13">
            <v>12</v>
          </cell>
          <cell r="C13" t="str">
            <v>BAUSANO</v>
          </cell>
          <cell r="D13">
            <v>40015</v>
          </cell>
          <cell r="E13">
            <v>40135</v>
          </cell>
          <cell r="F13" t="str">
            <v>Adilson</v>
          </cell>
          <cell r="G13">
            <v>40099</v>
          </cell>
          <cell r="H13">
            <v>39953</v>
          </cell>
          <cell r="I13">
            <v>39979</v>
          </cell>
          <cell r="J13">
            <v>39982</v>
          </cell>
          <cell r="K13">
            <v>40139</v>
          </cell>
          <cell r="L13">
            <v>39989</v>
          </cell>
          <cell r="M13">
            <v>40134</v>
          </cell>
          <cell r="N13">
            <v>40008</v>
          </cell>
          <cell r="O13">
            <v>40001</v>
          </cell>
          <cell r="P13">
            <v>40134</v>
          </cell>
          <cell r="Q13" t="str">
            <v xml:space="preserve">Parada s/ previsão </v>
          </cell>
          <cell r="S13">
            <v>7</v>
          </cell>
          <cell r="T13">
            <v>11</v>
          </cell>
          <cell r="U13" t="str">
            <v>Data reprogramada em 13/10</v>
          </cell>
        </row>
        <row r="14">
          <cell r="B14">
            <v>15</v>
          </cell>
          <cell r="C14" t="str">
            <v>SIANFER</v>
          </cell>
          <cell r="D14">
            <v>40105</v>
          </cell>
          <cell r="E14">
            <v>40115</v>
          </cell>
          <cell r="F14" t="str">
            <v>Gustavo</v>
          </cell>
          <cell r="G14">
            <v>40120</v>
          </cell>
          <cell r="K14">
            <v>40106</v>
          </cell>
          <cell r="L14">
            <v>40127</v>
          </cell>
          <cell r="M14">
            <v>39973</v>
          </cell>
          <cell r="N14">
            <v>39980</v>
          </cell>
          <cell r="O14">
            <v>40099</v>
          </cell>
          <cell r="P14">
            <v>40141</v>
          </cell>
          <cell r="Q14" t="str">
            <v>Previsão de Antecipar</v>
          </cell>
          <cell r="S14">
            <v>10</v>
          </cell>
          <cell r="T14">
            <v>11</v>
          </cell>
          <cell r="U14" t="str">
            <v>Data reprogramada em 13/10</v>
          </cell>
        </row>
        <row r="15">
          <cell r="B15">
            <v>16</v>
          </cell>
          <cell r="C15" t="str">
            <v>YAMASHIRO</v>
          </cell>
          <cell r="D15">
            <v>40059</v>
          </cell>
          <cell r="E15">
            <v>40134</v>
          </cell>
          <cell r="F15" t="str">
            <v>Gustavo</v>
          </cell>
          <cell r="G15">
            <v>40122</v>
          </cell>
          <cell r="H15">
            <v>39987</v>
          </cell>
          <cell r="I15">
            <v>40001</v>
          </cell>
          <cell r="J15">
            <v>40008</v>
          </cell>
          <cell r="K15">
            <v>40008</v>
          </cell>
          <cell r="L15">
            <v>40011</v>
          </cell>
          <cell r="M15">
            <v>39994</v>
          </cell>
          <cell r="N15">
            <v>39974</v>
          </cell>
          <cell r="O15">
            <v>39980</v>
          </cell>
          <cell r="P15">
            <v>40122</v>
          </cell>
          <cell r="Q15" t="str">
            <v>Alerta fabrica - Prog. Prod apartir do dia 26/10 (Nenhuma pç armada até o momento)</v>
          </cell>
          <cell r="S15">
            <v>6</v>
          </cell>
          <cell r="T15">
            <v>11</v>
          </cell>
          <cell r="U15" t="str">
            <v>Reunião de OP</v>
          </cell>
        </row>
        <row r="16">
          <cell r="B16">
            <v>17</v>
          </cell>
          <cell r="C16" t="str">
            <v>CHAMIX</v>
          </cell>
          <cell r="D16">
            <v>40045</v>
          </cell>
          <cell r="E16">
            <v>40085</v>
          </cell>
          <cell r="F16" t="str">
            <v>Gustavo</v>
          </cell>
          <cell r="G16">
            <v>39995</v>
          </cell>
          <cell r="J16">
            <v>40003</v>
          </cell>
          <cell r="K16">
            <v>39984</v>
          </cell>
          <cell r="L16">
            <v>40048</v>
          </cell>
          <cell r="M16">
            <v>39984</v>
          </cell>
          <cell r="N16">
            <v>39988</v>
          </cell>
          <cell r="O16">
            <v>40034</v>
          </cell>
          <cell r="P16">
            <v>0</v>
          </cell>
          <cell r="Q16" t="str">
            <v>Porem, pilares do nivél 100.1 p/ 12/08/09</v>
          </cell>
          <cell r="S16">
            <v>8</v>
          </cell>
          <cell r="T16">
            <v>1</v>
          </cell>
        </row>
        <row r="17">
          <cell r="B17">
            <v>21</v>
          </cell>
          <cell r="C17" t="str">
            <v>AJM</v>
          </cell>
          <cell r="D17">
            <v>40046</v>
          </cell>
          <cell r="E17">
            <v>40061</v>
          </cell>
          <cell r="F17" t="str">
            <v>Gustavo</v>
          </cell>
          <cell r="G17">
            <v>40033</v>
          </cell>
          <cell r="H17">
            <v>40085</v>
          </cell>
          <cell r="I17">
            <v>40099</v>
          </cell>
          <cell r="J17">
            <v>40121</v>
          </cell>
          <cell r="K17">
            <v>39982</v>
          </cell>
          <cell r="M17">
            <v>40155</v>
          </cell>
          <cell r="N17">
            <v>40000</v>
          </cell>
          <cell r="O17">
            <v>39989</v>
          </cell>
          <cell r="P17">
            <v>40155</v>
          </cell>
          <cell r="Q17" t="str">
            <v>Confirmar a paralização / Status de montagem</v>
          </cell>
          <cell r="R17" t="str">
            <v xml:space="preserve">Parada s/ previsão </v>
          </cell>
          <cell r="S17">
            <v>9</v>
          </cell>
          <cell r="T17">
            <v>12</v>
          </cell>
          <cell r="U17" t="str">
            <v>Data reprogramada em 13/10</v>
          </cell>
        </row>
        <row r="18">
          <cell r="B18">
            <v>22</v>
          </cell>
          <cell r="C18" t="str">
            <v>AZ4 DISPLAYS</v>
          </cell>
          <cell r="D18">
            <v>40076</v>
          </cell>
          <cell r="E18">
            <v>40146</v>
          </cell>
          <cell r="F18" t="str">
            <v>Gustavo</v>
          </cell>
          <cell r="G18">
            <v>39911</v>
          </cell>
          <cell r="H18">
            <v>39979</v>
          </cell>
          <cell r="J18">
            <v>39987</v>
          </cell>
          <cell r="K18">
            <v>39980</v>
          </cell>
          <cell r="L18">
            <v>40008</v>
          </cell>
          <cell r="M18">
            <v>39980</v>
          </cell>
          <cell r="N18">
            <v>39987</v>
          </cell>
          <cell r="O18">
            <v>40015</v>
          </cell>
          <cell r="P18">
            <v>0</v>
          </cell>
          <cell r="Q18" t="str">
            <v>Confirmar a paralização / Cobrar prazos</v>
          </cell>
          <cell r="S18">
            <v>7</v>
          </cell>
          <cell r="T18">
            <v>1</v>
          </cell>
        </row>
        <row r="19">
          <cell r="B19">
            <v>23</v>
          </cell>
          <cell r="C19" t="str">
            <v>COLÉGIO STELLA</v>
          </cell>
          <cell r="D19">
            <v>40051</v>
          </cell>
          <cell r="E19">
            <v>40096</v>
          </cell>
          <cell r="F19" t="str">
            <v>Adilson</v>
          </cell>
          <cell r="G19">
            <v>39958</v>
          </cell>
          <cell r="H19">
            <v>39972</v>
          </cell>
          <cell r="J19">
            <v>40197</v>
          </cell>
          <cell r="K19">
            <v>39979</v>
          </cell>
          <cell r="M19">
            <v>39973</v>
          </cell>
          <cell r="N19">
            <v>40048</v>
          </cell>
          <cell r="O19">
            <v>40050</v>
          </cell>
          <cell r="P19">
            <v>40197</v>
          </cell>
          <cell r="Q19" t="str">
            <v>Porem, pilares do nivél 100.1 p/ 12/08/09</v>
          </cell>
          <cell r="S19">
            <v>8</v>
          </cell>
          <cell r="T19">
            <v>1</v>
          </cell>
          <cell r="U19" t="str">
            <v>Data reprogramada em 01/09</v>
          </cell>
        </row>
        <row r="20">
          <cell r="B20">
            <v>24</v>
          </cell>
          <cell r="C20" t="str">
            <v>GONÇALVES DE FARIA</v>
          </cell>
          <cell r="D20">
            <v>40111</v>
          </cell>
          <cell r="E20">
            <v>40131</v>
          </cell>
          <cell r="F20" t="str">
            <v>Adilson</v>
          </cell>
          <cell r="G20">
            <v>39973</v>
          </cell>
          <cell r="H20">
            <v>39979</v>
          </cell>
          <cell r="J20">
            <v>39979</v>
          </cell>
          <cell r="K20">
            <v>40064</v>
          </cell>
          <cell r="M20">
            <v>40064</v>
          </cell>
          <cell r="N20">
            <v>39994</v>
          </cell>
          <cell r="P20">
            <v>0</v>
          </cell>
          <cell r="Q20" t="str">
            <v xml:space="preserve">Parada s/ previsão </v>
          </cell>
          <cell r="R20" t="str">
            <v xml:space="preserve">Parada s/ previsão </v>
          </cell>
          <cell r="S20">
            <v>1</v>
          </cell>
          <cell r="T20">
            <v>1</v>
          </cell>
        </row>
        <row r="21">
          <cell r="B21">
            <v>28</v>
          </cell>
          <cell r="C21" t="str">
            <v>JPC II ADM</v>
          </cell>
          <cell r="D21">
            <v>40072</v>
          </cell>
          <cell r="E21">
            <v>40092</v>
          </cell>
          <cell r="F21" t="str">
            <v>Adilson</v>
          </cell>
          <cell r="G21">
            <v>40080</v>
          </cell>
          <cell r="H21">
            <v>39973</v>
          </cell>
          <cell r="J21">
            <v>40106</v>
          </cell>
          <cell r="K21">
            <v>40133</v>
          </cell>
          <cell r="L21">
            <v>40015</v>
          </cell>
          <cell r="M21">
            <v>39989</v>
          </cell>
          <cell r="N21">
            <v>39994</v>
          </cell>
          <cell r="O21">
            <v>39989</v>
          </cell>
          <cell r="P21">
            <v>40133</v>
          </cell>
          <cell r="S21">
            <v>9</v>
          </cell>
          <cell r="T21">
            <v>11</v>
          </cell>
          <cell r="U21" t="str">
            <v>Data reprogramada em 15/09</v>
          </cell>
        </row>
        <row r="22">
          <cell r="B22">
            <v>29</v>
          </cell>
          <cell r="C22" t="str">
            <v>JPC II</v>
          </cell>
          <cell r="D22">
            <v>40092</v>
          </cell>
          <cell r="E22">
            <v>40132</v>
          </cell>
          <cell r="F22" t="str">
            <v>Adilson</v>
          </cell>
          <cell r="G22">
            <v>40092</v>
          </cell>
          <cell r="H22">
            <v>39938</v>
          </cell>
          <cell r="I22">
            <v>39925</v>
          </cell>
          <cell r="J22">
            <v>40112</v>
          </cell>
          <cell r="K22">
            <v>40139</v>
          </cell>
          <cell r="L22">
            <v>40029</v>
          </cell>
          <cell r="M22">
            <v>40022</v>
          </cell>
          <cell r="N22">
            <v>40036</v>
          </cell>
          <cell r="O22">
            <v>39994</v>
          </cell>
          <cell r="P22">
            <v>40139</v>
          </cell>
          <cell r="Q22" t="str">
            <v>Conferir</v>
          </cell>
          <cell r="S22">
            <v>10</v>
          </cell>
          <cell r="T22">
            <v>11</v>
          </cell>
          <cell r="U22" t="str">
            <v>Data reprogramada em 15/09</v>
          </cell>
        </row>
        <row r="23">
          <cell r="B23">
            <v>31</v>
          </cell>
          <cell r="C23" t="str">
            <v>GREEN REALTY</v>
          </cell>
          <cell r="D23">
            <v>40071</v>
          </cell>
          <cell r="E23">
            <v>40111</v>
          </cell>
          <cell r="F23" t="str">
            <v>Adilson</v>
          </cell>
          <cell r="G23">
            <v>40060</v>
          </cell>
          <cell r="H23">
            <v>40071</v>
          </cell>
          <cell r="I23">
            <v>40063</v>
          </cell>
          <cell r="J23">
            <v>40096</v>
          </cell>
          <cell r="K23">
            <v>40114</v>
          </cell>
          <cell r="L23">
            <v>40128</v>
          </cell>
          <cell r="M23">
            <v>40064</v>
          </cell>
          <cell r="N23">
            <v>40029</v>
          </cell>
          <cell r="O23">
            <v>40064</v>
          </cell>
          <cell r="P23">
            <v>40128</v>
          </cell>
          <cell r="Q23" t="str">
            <v xml:space="preserve">Parada s/ previsão </v>
          </cell>
          <cell r="S23">
            <v>9</v>
          </cell>
          <cell r="T23">
            <v>11</v>
          </cell>
          <cell r="U23" t="str">
            <v>Data reprogramada em 29/09</v>
          </cell>
        </row>
        <row r="24">
          <cell r="B24">
            <v>32</v>
          </cell>
          <cell r="C24" t="str">
            <v>TGCON_CRISFRUT</v>
          </cell>
          <cell r="D24">
            <v>40086</v>
          </cell>
          <cell r="E24">
            <v>40206</v>
          </cell>
          <cell r="F24" t="str">
            <v>Adilson</v>
          </cell>
          <cell r="G24">
            <v>40194</v>
          </cell>
          <cell r="I24">
            <v>39959</v>
          </cell>
          <cell r="J24">
            <v>39973</v>
          </cell>
          <cell r="L24">
            <v>39994</v>
          </cell>
          <cell r="M24">
            <v>39994</v>
          </cell>
          <cell r="N24">
            <v>39994</v>
          </cell>
          <cell r="P24">
            <v>40194</v>
          </cell>
          <cell r="Q24" t="str">
            <v>Montagem de acordo com o prazo atualizado</v>
          </cell>
          <cell r="S24">
            <v>7</v>
          </cell>
          <cell r="T24">
            <v>1</v>
          </cell>
          <cell r="U24" t="str">
            <v xml:space="preserve">Data Contratual </v>
          </cell>
        </row>
        <row r="25">
          <cell r="B25">
            <v>33</v>
          </cell>
          <cell r="C25" t="str">
            <v>DEMETRE II</v>
          </cell>
          <cell r="D25">
            <v>40166</v>
          </cell>
          <cell r="E25">
            <v>40206</v>
          </cell>
          <cell r="F25" t="str">
            <v>Gustavo</v>
          </cell>
          <cell r="G25">
            <v>40166</v>
          </cell>
          <cell r="I25">
            <v>40148</v>
          </cell>
          <cell r="L25">
            <v>40155</v>
          </cell>
          <cell r="M25">
            <v>40026</v>
          </cell>
          <cell r="N25">
            <v>40015</v>
          </cell>
          <cell r="O25">
            <v>40026</v>
          </cell>
          <cell r="P25">
            <v>40155</v>
          </cell>
          <cell r="Q25" t="str">
            <v xml:space="preserve">Parada s/ previsão </v>
          </cell>
          <cell r="S25">
            <v>7</v>
          </cell>
          <cell r="T25">
            <v>12</v>
          </cell>
          <cell r="U25" t="str">
            <v>Data reprogramada em 29/09</v>
          </cell>
        </row>
        <row r="26">
          <cell r="B26">
            <v>34</v>
          </cell>
          <cell r="C26" t="str">
            <v>SEGMENTOS II</v>
          </cell>
          <cell r="D26">
            <v>40172</v>
          </cell>
          <cell r="E26">
            <v>40217</v>
          </cell>
          <cell r="F26" t="str">
            <v>Gustavo</v>
          </cell>
          <cell r="G26">
            <v>40152</v>
          </cell>
          <cell r="M26">
            <v>40183</v>
          </cell>
          <cell r="P26">
            <v>40183</v>
          </cell>
          <cell r="Q26" t="str">
            <v>Data contratual de montagem 26/02/10 - Atualizda</v>
          </cell>
          <cell r="S26">
            <v>9</v>
          </cell>
          <cell r="T26">
            <v>1</v>
          </cell>
          <cell r="U26" t="str">
            <v>Data reprogramada em 13/10</v>
          </cell>
        </row>
        <row r="27">
          <cell r="B27">
            <v>38</v>
          </cell>
          <cell r="C27" t="str">
            <v xml:space="preserve">CIFAL </v>
          </cell>
          <cell r="D27">
            <v>40067</v>
          </cell>
          <cell r="E27">
            <v>39882</v>
          </cell>
          <cell r="F27" t="str">
            <v>Gustavo</v>
          </cell>
          <cell r="G27">
            <v>40195</v>
          </cell>
          <cell r="M27">
            <v>40121</v>
          </cell>
          <cell r="P27">
            <v>40195</v>
          </cell>
          <cell r="Q27" t="str">
            <v>Data contratual de montagem 09/02/10 - Atualizada</v>
          </cell>
          <cell r="S27">
            <v>10</v>
          </cell>
          <cell r="T27">
            <v>1</v>
          </cell>
          <cell r="U27" t="str">
            <v xml:space="preserve">Data Contratual </v>
          </cell>
        </row>
        <row r="28">
          <cell r="B28">
            <v>40</v>
          </cell>
          <cell r="C28" t="str">
            <v>LIDER PARKING</v>
          </cell>
          <cell r="D28">
            <v>40039</v>
          </cell>
          <cell r="E28">
            <v>40139</v>
          </cell>
          <cell r="F28" t="str">
            <v>Gustavo</v>
          </cell>
          <cell r="G28">
            <v>40122</v>
          </cell>
          <cell r="K28">
            <v>40172</v>
          </cell>
          <cell r="L28">
            <v>40155</v>
          </cell>
          <cell r="M28">
            <v>40141</v>
          </cell>
          <cell r="P28">
            <v>40122</v>
          </cell>
          <cell r="Q28" t="str">
            <v>Reprogramada montagem para final de Janeiro</v>
          </cell>
          <cell r="S28">
            <v>9</v>
          </cell>
          <cell r="T28">
            <v>11</v>
          </cell>
          <cell r="U28" t="str">
            <v>Reunião de OP</v>
          </cell>
        </row>
        <row r="29">
          <cell r="B29">
            <v>42</v>
          </cell>
          <cell r="C29" t="str">
            <v xml:space="preserve"> MACHROTERM</v>
          </cell>
          <cell r="D29">
            <v>39986</v>
          </cell>
          <cell r="E29">
            <v>39996</v>
          </cell>
          <cell r="F29" t="str">
            <v>Gustavo</v>
          </cell>
          <cell r="G29">
            <v>39963</v>
          </cell>
          <cell r="H29">
            <v>40032</v>
          </cell>
          <cell r="I29">
            <v>40065</v>
          </cell>
          <cell r="L29" t="str">
            <v>100% Estocada</v>
          </cell>
          <cell r="P29" t="str">
            <v>100% Estocada</v>
          </cell>
          <cell r="Q29" t="str">
            <v xml:space="preserve">Parada s/ previsão </v>
          </cell>
          <cell r="R29" t="str">
            <v>Pendente Data de Montagem</v>
          </cell>
          <cell r="S29">
            <v>9</v>
          </cell>
          <cell r="T29" t="e">
            <v>#VALUE!</v>
          </cell>
        </row>
        <row r="30">
          <cell r="B30">
            <v>43</v>
          </cell>
          <cell r="C30" t="str">
            <v>ANÍBAL</v>
          </cell>
          <cell r="D30">
            <v>40077</v>
          </cell>
          <cell r="E30">
            <v>39842</v>
          </cell>
          <cell r="F30" t="str">
            <v>Adilson</v>
          </cell>
          <cell r="G30">
            <v>40186</v>
          </cell>
          <cell r="N30">
            <v>40057</v>
          </cell>
          <cell r="O30">
            <v>40121</v>
          </cell>
          <cell r="P30">
            <v>40186</v>
          </cell>
          <cell r="Q30" t="str">
            <v xml:space="preserve">Parada s/ previsão </v>
          </cell>
          <cell r="S30">
            <v>11</v>
          </cell>
          <cell r="T30">
            <v>1</v>
          </cell>
          <cell r="U30" t="str">
            <v>Reunião de OP</v>
          </cell>
        </row>
        <row r="31">
          <cell r="B31">
            <v>44</v>
          </cell>
          <cell r="C31" t="str">
            <v>WL XXX REBITOP III</v>
          </cell>
          <cell r="D31">
            <v>40042</v>
          </cell>
          <cell r="E31">
            <v>40252</v>
          </cell>
          <cell r="F31" t="str">
            <v>Gustavo</v>
          </cell>
          <cell r="G31">
            <v>40157</v>
          </cell>
          <cell r="M31">
            <v>40211</v>
          </cell>
          <cell r="N31">
            <v>40085</v>
          </cell>
          <cell r="O31">
            <v>40141</v>
          </cell>
          <cell r="P31">
            <v>40211</v>
          </cell>
          <cell r="Q31" t="str">
            <v xml:space="preserve">Parada s/ previsão </v>
          </cell>
          <cell r="S31">
            <v>11</v>
          </cell>
          <cell r="T31">
            <v>2</v>
          </cell>
          <cell r="U31" t="str">
            <v>Data reprogramada em 13/10</v>
          </cell>
        </row>
        <row r="32">
          <cell r="B32">
            <v>45</v>
          </cell>
          <cell r="C32" t="str">
            <v>WL XXVII_SERTÃO DOS BEBER</v>
          </cell>
          <cell r="D32">
            <v>40056</v>
          </cell>
          <cell r="E32">
            <v>40096</v>
          </cell>
          <cell r="F32" t="str">
            <v>Gustavo</v>
          </cell>
          <cell r="G32">
            <v>39963</v>
          </cell>
          <cell r="J32">
            <v>39995</v>
          </cell>
          <cell r="P32">
            <v>0</v>
          </cell>
          <cell r="Q32" t="str">
            <v>Previsão de estocagem p/ 15/07/09</v>
          </cell>
          <cell r="R32" t="str">
            <v xml:space="preserve">Parada s/ previsão </v>
          </cell>
          <cell r="S32">
            <v>7</v>
          </cell>
          <cell r="T32">
            <v>1</v>
          </cell>
        </row>
        <row r="33">
          <cell r="B33">
            <v>46</v>
          </cell>
          <cell r="C33" t="str">
            <v>POLIEN III</v>
          </cell>
          <cell r="D33">
            <v>40077</v>
          </cell>
          <cell r="E33">
            <v>40102</v>
          </cell>
          <cell r="F33" t="str">
            <v>Adilson</v>
          </cell>
          <cell r="G33">
            <v>40016</v>
          </cell>
          <cell r="H33">
            <v>39995</v>
          </cell>
          <cell r="M33">
            <v>40029</v>
          </cell>
          <cell r="N33">
            <v>39823</v>
          </cell>
          <cell r="O33">
            <v>40022</v>
          </cell>
          <cell r="P33">
            <v>39823</v>
          </cell>
          <cell r="Q33" t="str">
            <v>Data de contrato</v>
          </cell>
          <cell r="S33">
            <v>7</v>
          </cell>
          <cell r="T33">
            <v>1</v>
          </cell>
          <cell r="U33" t="str">
            <v>Data reprogramada em 27/10</v>
          </cell>
        </row>
        <row r="34">
          <cell r="B34">
            <v>47</v>
          </cell>
          <cell r="C34" t="str">
            <v>YONIFEST</v>
          </cell>
          <cell r="D34">
            <v>40039</v>
          </cell>
          <cell r="E34">
            <v>40052</v>
          </cell>
          <cell r="F34" t="str">
            <v>Adilson</v>
          </cell>
          <cell r="G34">
            <v>40128</v>
          </cell>
          <cell r="K34">
            <v>40029</v>
          </cell>
          <cell r="L34">
            <v>40029</v>
          </cell>
          <cell r="M34">
            <v>40022</v>
          </cell>
          <cell r="N34">
            <v>40141</v>
          </cell>
          <cell r="P34">
            <v>40141</v>
          </cell>
          <cell r="Q34" t="str">
            <v xml:space="preserve">Parada s/ previsão </v>
          </cell>
          <cell r="S34">
            <v>1</v>
          </cell>
          <cell r="T34">
            <v>11</v>
          </cell>
          <cell r="U34" t="str">
            <v>Data reprogramada em 27/10</v>
          </cell>
        </row>
        <row r="35">
          <cell r="B35">
            <v>48</v>
          </cell>
          <cell r="C35" t="str">
            <v>MODELAÇÃO DE CALI</v>
          </cell>
          <cell r="D35">
            <v>40016</v>
          </cell>
          <cell r="E35">
            <v>40023</v>
          </cell>
          <cell r="F35" t="str">
            <v>Gustavo</v>
          </cell>
          <cell r="G35">
            <v>40077</v>
          </cell>
          <cell r="H35">
            <v>40031</v>
          </cell>
          <cell r="L35" t="str">
            <v>100% Estocada</v>
          </cell>
          <cell r="P35" t="str">
            <v>100% Estocada</v>
          </cell>
          <cell r="Q35" t="str">
            <v>Obra embargada</v>
          </cell>
          <cell r="R35" t="str">
            <v>Pendente Data de Montagem</v>
          </cell>
          <cell r="S35">
            <v>9</v>
          </cell>
          <cell r="T35" t="e">
            <v>#VALUE!</v>
          </cell>
        </row>
        <row r="36">
          <cell r="B36">
            <v>49</v>
          </cell>
          <cell r="C36" t="str">
            <v>DELQUÍMICA</v>
          </cell>
          <cell r="D36">
            <v>40084</v>
          </cell>
          <cell r="E36">
            <v>40219</v>
          </cell>
          <cell r="F36" t="str">
            <v>Adilson</v>
          </cell>
          <cell r="G36">
            <v>40199</v>
          </cell>
          <cell r="M36">
            <v>40029</v>
          </cell>
          <cell r="P36">
            <v>40199</v>
          </cell>
          <cell r="Q36" t="str">
            <v>Previsão de estocagem p/ 21/07/09</v>
          </cell>
          <cell r="S36">
            <v>8</v>
          </cell>
          <cell r="T36">
            <v>1</v>
          </cell>
          <cell r="U36" t="str">
            <v>Reunião de OP</v>
          </cell>
        </row>
        <row r="37">
          <cell r="B37">
            <v>50</v>
          </cell>
          <cell r="C37" t="str">
            <v>POLIEN</v>
          </cell>
          <cell r="D37">
            <v>40044</v>
          </cell>
          <cell r="E37">
            <v>40059</v>
          </cell>
          <cell r="F37" t="str">
            <v>Adilson</v>
          </cell>
          <cell r="G37">
            <v>40066</v>
          </cell>
          <cell r="K37">
            <v>40029</v>
          </cell>
          <cell r="M37">
            <v>40100</v>
          </cell>
          <cell r="P37">
            <v>40100</v>
          </cell>
          <cell r="Q37" t="str">
            <v>Não tem previsão - Depende do Aprovação  Prefeitura</v>
          </cell>
          <cell r="S37">
            <v>9</v>
          </cell>
          <cell r="T37">
            <v>10</v>
          </cell>
          <cell r="U37" t="str">
            <v>Data reprogramada em 13/10</v>
          </cell>
        </row>
        <row r="38">
          <cell r="B38">
            <v>51</v>
          </cell>
          <cell r="C38" t="str">
            <v>SANTA CASA DE PIRACICABA</v>
          </cell>
          <cell r="D38">
            <v>40042</v>
          </cell>
          <cell r="E38">
            <v>40200</v>
          </cell>
          <cell r="F38" t="str">
            <v>Gustavo</v>
          </cell>
          <cell r="G38">
            <v>39855</v>
          </cell>
          <cell r="M38">
            <v>39994</v>
          </cell>
          <cell r="N38">
            <v>40064</v>
          </cell>
          <cell r="P38">
            <v>39855</v>
          </cell>
          <cell r="Q38" t="str">
            <v>Obra embargada</v>
          </cell>
          <cell r="S38">
            <v>6</v>
          </cell>
          <cell r="T38">
            <v>2</v>
          </cell>
          <cell r="U38" t="str">
            <v>Reunião de OP</v>
          </cell>
        </row>
        <row r="39">
          <cell r="B39">
            <v>52</v>
          </cell>
          <cell r="C39" t="str">
            <v>JOSÉ MELO</v>
          </cell>
          <cell r="D39">
            <v>40066</v>
          </cell>
          <cell r="E39">
            <v>40166</v>
          </cell>
          <cell r="F39" t="str">
            <v>Adilson</v>
          </cell>
          <cell r="G39">
            <v>40143</v>
          </cell>
          <cell r="K39">
            <v>39994</v>
          </cell>
          <cell r="L39">
            <v>39989</v>
          </cell>
          <cell r="N39">
            <v>40162</v>
          </cell>
          <cell r="P39">
            <v>40162</v>
          </cell>
          <cell r="Q39" t="str">
            <v>Somente projeto executivo</v>
          </cell>
          <cell r="S39">
            <v>1</v>
          </cell>
          <cell r="T39">
            <v>12</v>
          </cell>
          <cell r="U39" t="str">
            <v>Data reprogramada em 27/10</v>
          </cell>
        </row>
        <row r="40">
          <cell r="B40">
            <v>53</v>
          </cell>
          <cell r="C40" t="str">
            <v>MERCADO VISÃO</v>
          </cell>
          <cell r="D40">
            <v>40025</v>
          </cell>
          <cell r="E40">
            <v>40145</v>
          </cell>
          <cell r="F40" t="str">
            <v>Adilson</v>
          </cell>
          <cell r="G40">
            <v>40115</v>
          </cell>
          <cell r="M40">
            <v>40008</v>
          </cell>
          <cell r="N40">
            <v>40155</v>
          </cell>
          <cell r="P40">
            <v>40155</v>
          </cell>
          <cell r="Q40" t="str">
            <v>Somente projeto executivo</v>
          </cell>
          <cell r="S40">
            <v>7</v>
          </cell>
          <cell r="T40">
            <v>12</v>
          </cell>
          <cell r="U40" t="str">
            <v>Data reprogramada em 27/10</v>
          </cell>
        </row>
        <row r="41">
          <cell r="B41">
            <v>54</v>
          </cell>
          <cell r="C41" t="str">
            <v>MERCADO QUATRO IRMÃOS</v>
          </cell>
          <cell r="D41">
            <v>40025</v>
          </cell>
          <cell r="E41">
            <v>40175</v>
          </cell>
          <cell r="F41" t="str">
            <v>Adilson</v>
          </cell>
          <cell r="G41">
            <v>40156</v>
          </cell>
          <cell r="M41" t="str">
            <v>Fevereiro</v>
          </cell>
          <cell r="N41">
            <v>40008</v>
          </cell>
          <cell r="P41" t="str">
            <v>Fevereiro</v>
          </cell>
          <cell r="Q41" t="str">
            <v>Conferir</v>
          </cell>
          <cell r="R41" t="str">
            <v>Montagem acordada na ultima reunião para fevereiro 2010</v>
          </cell>
          <cell r="S41">
            <v>9</v>
          </cell>
          <cell r="T41" t="e">
            <v>#VALUE!</v>
          </cell>
        </row>
        <row r="42">
          <cell r="B42">
            <v>55</v>
          </cell>
          <cell r="C42" t="str">
            <v>SELAK</v>
          </cell>
          <cell r="D42">
            <v>40049</v>
          </cell>
          <cell r="E42">
            <v>40144</v>
          </cell>
          <cell r="F42" t="str">
            <v>Adilson</v>
          </cell>
          <cell r="G42">
            <v>40137</v>
          </cell>
          <cell r="J42">
            <v>40130</v>
          </cell>
          <cell r="N42">
            <v>40148</v>
          </cell>
          <cell r="P42">
            <v>40148</v>
          </cell>
          <cell r="S42">
            <v>8</v>
          </cell>
          <cell r="T42">
            <v>12</v>
          </cell>
          <cell r="U42" t="str">
            <v>Data reprogramada em 27/10</v>
          </cell>
        </row>
        <row r="43">
          <cell r="B43">
            <v>56</v>
          </cell>
          <cell r="C43" t="str">
            <v>ROBERTO DE AZEVEDO III</v>
          </cell>
          <cell r="D43">
            <v>39986.1</v>
          </cell>
          <cell r="E43">
            <v>39986.1</v>
          </cell>
          <cell r="F43" t="str">
            <v>Gustavo</v>
          </cell>
          <cell r="G43">
            <v>40062</v>
          </cell>
          <cell r="P43">
            <v>0</v>
          </cell>
          <cell r="Q43" t="str">
            <v>Pendente data efetiva de Montagem</v>
          </cell>
          <cell r="R43" t="str">
            <v>Somente projeto executivo</v>
          </cell>
          <cell r="S43">
            <v>9</v>
          </cell>
          <cell r="T43">
            <v>1</v>
          </cell>
        </row>
        <row r="44">
          <cell r="B44">
            <v>58</v>
          </cell>
          <cell r="C44" t="str">
            <v>KGT</v>
          </cell>
          <cell r="D44">
            <v>40078</v>
          </cell>
          <cell r="E44">
            <v>40103</v>
          </cell>
          <cell r="F44" t="str">
            <v>Adilson</v>
          </cell>
          <cell r="G44">
            <v>40067</v>
          </cell>
          <cell r="H44">
            <v>40090</v>
          </cell>
          <cell r="J44">
            <v>40106</v>
          </cell>
          <cell r="K44">
            <v>40117</v>
          </cell>
          <cell r="M44">
            <v>40127</v>
          </cell>
          <cell r="N44">
            <v>40148</v>
          </cell>
          <cell r="P44">
            <v>40148</v>
          </cell>
          <cell r="Q44" t="str">
            <v>Pendente data efetiva de Montagem</v>
          </cell>
          <cell r="S44">
            <v>9</v>
          </cell>
          <cell r="T44">
            <v>12</v>
          </cell>
          <cell r="U44" t="str">
            <v>Data reprogramada em 27/10</v>
          </cell>
        </row>
        <row r="45">
          <cell r="B45">
            <v>64</v>
          </cell>
          <cell r="C45" t="str">
            <v>METALURGICA QUASAR II ADM</v>
          </cell>
          <cell r="D45">
            <v>40025</v>
          </cell>
          <cell r="E45">
            <v>40155</v>
          </cell>
          <cell r="F45" t="str">
            <v>Gustavo</v>
          </cell>
          <cell r="G45">
            <v>40124</v>
          </cell>
          <cell r="P45">
            <v>40124</v>
          </cell>
          <cell r="Q45" t="str">
            <v xml:space="preserve">Parada s/ previsão </v>
          </cell>
          <cell r="S45">
            <v>1</v>
          </cell>
          <cell r="T45">
            <v>11</v>
          </cell>
          <cell r="U45" t="str">
            <v>Reunião de OP</v>
          </cell>
        </row>
        <row r="46">
          <cell r="B46">
            <v>65</v>
          </cell>
          <cell r="C46" t="str">
            <v>GERACENTER III</v>
          </cell>
          <cell r="D46">
            <v>40044</v>
          </cell>
          <cell r="E46">
            <v>40124</v>
          </cell>
          <cell r="F46" t="str">
            <v>Gustavo</v>
          </cell>
          <cell r="G46">
            <v>40106</v>
          </cell>
          <cell r="L46">
            <v>40113</v>
          </cell>
          <cell r="M46">
            <v>40134</v>
          </cell>
          <cell r="P46">
            <v>40134</v>
          </cell>
          <cell r="Q46" t="str">
            <v xml:space="preserve">Parada s/ previsão </v>
          </cell>
          <cell r="S46">
            <v>1</v>
          </cell>
          <cell r="T46">
            <v>11</v>
          </cell>
          <cell r="U46" t="str">
            <v>Data reprogramada em 13/10</v>
          </cell>
        </row>
        <row r="47">
          <cell r="B47">
            <v>69</v>
          </cell>
          <cell r="C47" t="str">
            <v>CORTESIA IV - EST 01</v>
          </cell>
          <cell r="D47">
            <v>40073</v>
          </cell>
          <cell r="E47">
            <v>40113</v>
          </cell>
          <cell r="F47" t="str">
            <v>Gustavo</v>
          </cell>
          <cell r="P47">
            <v>0</v>
          </cell>
          <cell r="R47" t="str">
            <v xml:space="preserve">Parada s/ previsão </v>
          </cell>
          <cell r="T47">
            <v>1</v>
          </cell>
        </row>
        <row r="48">
          <cell r="B48">
            <v>70</v>
          </cell>
          <cell r="C48" t="str">
            <v>CORTESIA IV - EST 02</v>
          </cell>
          <cell r="D48">
            <v>40073</v>
          </cell>
          <cell r="E48">
            <v>40113</v>
          </cell>
          <cell r="F48" t="str">
            <v>Gustavo</v>
          </cell>
          <cell r="P48">
            <v>0</v>
          </cell>
          <cell r="R48" t="str">
            <v xml:space="preserve">Parada s/ previsão </v>
          </cell>
          <cell r="T48">
            <v>1</v>
          </cell>
        </row>
        <row r="49">
          <cell r="B49">
            <v>71</v>
          </cell>
          <cell r="C49" t="str">
            <v>WL XXIX MASTIFLEX</v>
          </cell>
          <cell r="D49">
            <v>40051</v>
          </cell>
          <cell r="E49">
            <v>40261</v>
          </cell>
          <cell r="F49" t="str">
            <v>Gustavo</v>
          </cell>
          <cell r="G49">
            <v>39861</v>
          </cell>
          <cell r="P49">
            <v>39861</v>
          </cell>
          <cell r="T49">
            <v>2</v>
          </cell>
          <cell r="U49" t="str">
            <v>Reunião de OP</v>
          </cell>
        </row>
        <row r="50">
          <cell r="B50">
            <v>72</v>
          </cell>
          <cell r="C50" t="str">
            <v>Estocagem</v>
          </cell>
          <cell r="D50">
            <v>40078</v>
          </cell>
          <cell r="E50">
            <v>39843</v>
          </cell>
          <cell r="F50" t="str">
            <v>Adilson</v>
          </cell>
          <cell r="G50">
            <v>40182</v>
          </cell>
          <cell r="P50">
            <v>40182</v>
          </cell>
          <cell r="T50">
            <v>1</v>
          </cell>
          <cell r="U50" t="str">
            <v>Reunião de OP</v>
          </cell>
        </row>
        <row r="51">
          <cell r="B51">
            <v>73</v>
          </cell>
          <cell r="C51" t="str">
            <v>COMERCIAL ESPERANÇA</v>
          </cell>
          <cell r="D51">
            <v>40086</v>
          </cell>
          <cell r="E51">
            <v>40236</v>
          </cell>
          <cell r="F51" t="str">
            <v>Adilson</v>
          </cell>
          <cell r="G51">
            <v>40199</v>
          </cell>
          <cell r="P51">
            <v>40199</v>
          </cell>
          <cell r="T51">
            <v>1</v>
          </cell>
          <cell r="U51" t="str">
            <v xml:space="preserve">Data Contratual </v>
          </cell>
        </row>
        <row r="52">
          <cell r="B52">
            <v>74</v>
          </cell>
          <cell r="C52" t="str">
            <v>SUPERMERCADO RICOY_LOJA 15</v>
          </cell>
          <cell r="D52">
            <v>40086</v>
          </cell>
          <cell r="E52">
            <v>40156</v>
          </cell>
          <cell r="F52" t="str">
            <v>Adilson</v>
          </cell>
          <cell r="G52">
            <v>40133</v>
          </cell>
          <cell r="M52">
            <v>40121</v>
          </cell>
          <cell r="P52">
            <v>40121</v>
          </cell>
          <cell r="T52">
            <v>11</v>
          </cell>
          <cell r="U52" t="str">
            <v>Data reprogramada em 13/10</v>
          </cell>
        </row>
        <row r="53">
          <cell r="B53">
            <v>75</v>
          </cell>
          <cell r="C53" t="str">
            <v>INSTITUTO HEISEI</v>
          </cell>
          <cell r="D53">
            <v>40086</v>
          </cell>
          <cell r="E53">
            <v>40191</v>
          </cell>
          <cell r="F53" t="str">
            <v>Gustavo</v>
          </cell>
          <cell r="G53">
            <v>40181</v>
          </cell>
          <cell r="P53">
            <v>40181</v>
          </cell>
          <cell r="T53">
            <v>1</v>
          </cell>
          <cell r="U53" t="str">
            <v>Reunião de OP</v>
          </cell>
        </row>
        <row r="54">
          <cell r="B54">
            <v>76</v>
          </cell>
          <cell r="C54" t="str">
            <v>GU DISTRIBUIDORA II</v>
          </cell>
          <cell r="D54">
            <v>40099</v>
          </cell>
          <cell r="E54">
            <v>40249</v>
          </cell>
          <cell r="F54" t="str">
            <v>Adilson</v>
          </cell>
          <cell r="G54">
            <v>40241</v>
          </cell>
          <cell r="P54">
            <v>40241</v>
          </cell>
          <cell r="T54">
            <v>3</v>
          </cell>
          <cell r="U54" t="str">
            <v xml:space="preserve">Data Contratual 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AJES"/>
      <sheetName val="Bas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bílio Queijo"/>
      <sheetName val="Adilson Pessoa II"/>
      <sheetName val="Ad'oro VIII Est.1"/>
      <sheetName val="Ad'oro VIII Est.2"/>
      <sheetName val="Ad'oro VIII Est.3"/>
      <sheetName val="Ad'oro VIII Est.4"/>
      <sheetName val="Alpha Galvano IV"/>
      <sheetName val="Arch Química"/>
      <sheetName val="Boiane &amp; Caramello"/>
      <sheetName val="Campos &amp; Saguia"/>
      <sheetName val="Colantuono e Braga II"/>
      <sheetName val="Couro Impresso"/>
      <sheetName val="Ematec"/>
      <sheetName val="Fac Embalagens"/>
      <sheetName val="JCL"/>
      <sheetName val="Joâo Bosco"/>
      <sheetName val="José Pereira"/>
      <sheetName val="LP &amp; LS"/>
      <sheetName val="Manacá"/>
      <sheetName val="Marcondes Machado IV"/>
      <sheetName val="Massadi II"/>
      <sheetName val="Mastiflex"/>
      <sheetName val="Matra"/>
      <sheetName val="Metalsa"/>
      <sheetName val="Nakahara"/>
      <sheetName val="Nunes de Oliveira"/>
      <sheetName val="Peron XII"/>
      <sheetName val="Pires Serra"/>
      <sheetName val="Provider IV"/>
      <sheetName val="Sieiro"/>
      <sheetName val="Sindicato de Jundiaí"/>
      <sheetName val="Sociedade Agostiniana"/>
      <sheetName val="Tadiotto"/>
      <sheetName val="TBG"/>
      <sheetName val="Tecnocurva III"/>
      <sheetName val="Valdir Lopes Est. 1"/>
      <sheetName val="Valdir Lopes Est. 2"/>
      <sheetName val="Valdir Lopes Est.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BU116"/>
  <sheetViews>
    <sheetView showGridLines="0" showZeros="0" zoomScale="70" workbookViewId="0"/>
  </sheetViews>
  <sheetFormatPr defaultRowHeight="12.75"/>
  <cols>
    <col min="1" max="1" width="3.5703125" style="1" customWidth="1"/>
    <col min="2" max="2" width="3.85546875" style="1" customWidth="1"/>
    <col min="3" max="3" width="32.85546875" style="1" customWidth="1"/>
    <col min="4" max="4" width="7.42578125" style="1" bestFit="1" customWidth="1"/>
    <col min="5" max="5" width="10.42578125" style="2" customWidth="1"/>
    <col min="6" max="6" width="15" style="1" customWidth="1"/>
    <col min="7" max="7" width="9.28515625" style="1" customWidth="1"/>
    <col min="8" max="10" width="9.140625" style="1"/>
    <col min="11" max="11" width="14.85546875" style="1" customWidth="1"/>
    <col min="12" max="12" width="13.140625" style="1" customWidth="1"/>
    <col min="13" max="13" width="9.5703125" style="1" customWidth="1"/>
    <col min="14" max="14" width="10" style="1" customWidth="1"/>
    <col min="15" max="15" width="9.5703125" style="1" customWidth="1"/>
    <col min="16" max="16" width="10.42578125" style="1" customWidth="1"/>
    <col min="17" max="17" width="9.42578125" style="1" customWidth="1"/>
    <col min="18" max="18" width="10.28515625" style="1" customWidth="1"/>
    <col min="19" max="20" width="10.85546875" style="1" customWidth="1"/>
    <col min="21" max="65" width="9.140625" style="1"/>
    <col min="66" max="66" width="24.140625" style="3" bestFit="1" customWidth="1"/>
    <col min="67" max="71" width="12.7109375" style="3" customWidth="1"/>
    <col min="72" max="16384" width="9.140625" style="1"/>
  </cols>
  <sheetData>
    <row r="1" spans="1:72">
      <c r="A1" s="1">
        <v>0</v>
      </c>
    </row>
    <row r="2" spans="1:72" ht="13.5" thickBot="1">
      <c r="B2" s="4" t="s">
        <v>0</v>
      </c>
    </row>
    <row r="3" spans="1:72" ht="13.5" thickBot="1">
      <c r="G3" s="5">
        <f>SUBTOTAL(9,G7:G75)</f>
        <v>11685.678134481668</v>
      </c>
      <c r="H3" s="6">
        <f>SUBTOTAL(9,H7:H105)</f>
        <v>3459.9819500000003</v>
      </c>
      <c r="I3" s="7">
        <f>SUBTOTAL(9,I7:I75)</f>
        <v>38794.437500000007</v>
      </c>
      <c r="J3" s="8">
        <f>SUBTOTAL(9,J7:J75)</f>
        <v>115090.74379996069</v>
      </c>
      <c r="K3" s="9" t="s">
        <v>1</v>
      </c>
      <c r="L3" s="10"/>
      <c r="M3" s="11" t="s">
        <v>2</v>
      </c>
      <c r="N3" s="12"/>
      <c r="O3" s="12"/>
      <c r="P3" s="12"/>
      <c r="Q3" s="12"/>
      <c r="R3" s="12"/>
      <c r="S3" s="13"/>
      <c r="T3" s="13"/>
      <c r="BN3" s="14" t="s">
        <v>3</v>
      </c>
      <c r="BO3" s="15"/>
      <c r="BP3" s="15"/>
      <c r="BQ3" s="15"/>
      <c r="BR3" s="15"/>
      <c r="BS3" s="15"/>
      <c r="BT3" s="16"/>
    </row>
    <row r="4" spans="1:72">
      <c r="B4" s="17">
        <f ca="1">TODAY()</f>
        <v>40580</v>
      </c>
      <c r="C4" s="18"/>
      <c r="G4" s="11" t="s">
        <v>4</v>
      </c>
      <c r="H4" s="12"/>
      <c r="I4" s="12" t="s">
        <v>5</v>
      </c>
      <c r="J4" s="19"/>
      <c r="K4" s="20"/>
      <c r="L4" s="21"/>
      <c r="M4" s="22" t="s">
        <v>6</v>
      </c>
      <c r="N4" s="12" t="s">
        <v>7</v>
      </c>
      <c r="O4" s="12"/>
      <c r="P4" s="12" t="s">
        <v>8</v>
      </c>
      <c r="Q4" s="12"/>
      <c r="R4" s="12" t="s">
        <v>9</v>
      </c>
      <c r="S4" s="13"/>
      <c r="T4" s="13"/>
      <c r="BN4" s="23" t="s">
        <v>10</v>
      </c>
      <c r="BO4" s="16" t="s">
        <v>11</v>
      </c>
      <c r="BP4" s="23" t="s">
        <v>12</v>
      </c>
      <c r="BQ4" s="23" t="s">
        <v>13</v>
      </c>
      <c r="BR4" s="23" t="s">
        <v>14</v>
      </c>
      <c r="BS4" s="24" t="s">
        <v>15</v>
      </c>
      <c r="BT4" s="23" t="s">
        <v>16</v>
      </c>
    </row>
    <row r="5" spans="1:72">
      <c r="B5" s="25" t="s">
        <v>17</v>
      </c>
      <c r="C5" s="26" t="s">
        <v>18</v>
      </c>
      <c r="D5" s="27" t="s">
        <v>19</v>
      </c>
      <c r="E5" s="27" t="s">
        <v>20</v>
      </c>
      <c r="F5" s="28" t="s">
        <v>21</v>
      </c>
      <c r="G5" s="29" t="s">
        <v>22</v>
      </c>
      <c r="H5" s="30" t="s">
        <v>23</v>
      </c>
      <c r="I5" s="30" t="s">
        <v>24</v>
      </c>
      <c r="J5" s="31" t="s">
        <v>25</v>
      </c>
      <c r="K5" s="32" t="s">
        <v>26</v>
      </c>
      <c r="L5" s="33" t="s">
        <v>27</v>
      </c>
      <c r="M5" s="32" t="s">
        <v>28</v>
      </c>
      <c r="N5" s="27" t="s">
        <v>29</v>
      </c>
      <c r="O5" s="27" t="s">
        <v>30</v>
      </c>
      <c r="P5" s="27" t="s">
        <v>29</v>
      </c>
      <c r="Q5" s="27" t="s">
        <v>31</v>
      </c>
      <c r="R5" s="27" t="s">
        <v>29</v>
      </c>
      <c r="S5" s="28" t="s">
        <v>30</v>
      </c>
      <c r="T5" s="28" t="s">
        <v>32</v>
      </c>
      <c r="BN5" s="34" t="s">
        <v>33</v>
      </c>
      <c r="BO5" s="35" t="s">
        <v>34</v>
      </c>
      <c r="BP5" s="34" t="s">
        <v>35</v>
      </c>
      <c r="BQ5" s="34" t="s">
        <v>36</v>
      </c>
      <c r="BR5" s="34" t="s">
        <v>37</v>
      </c>
      <c r="BS5" s="36" t="s">
        <v>38</v>
      </c>
      <c r="BT5" s="34" t="s">
        <v>39</v>
      </c>
    </row>
    <row r="6" spans="1:72" ht="8.25" customHeight="1">
      <c r="B6" s="37"/>
      <c r="C6" s="38"/>
      <c r="D6" s="39"/>
      <c r="E6" s="39"/>
      <c r="F6" s="40"/>
      <c r="G6" s="41"/>
      <c r="H6" s="39"/>
      <c r="I6" s="39"/>
      <c r="J6" s="40"/>
      <c r="K6" s="41"/>
      <c r="L6" s="42"/>
      <c r="M6" s="41"/>
      <c r="N6" s="39"/>
      <c r="O6" s="39"/>
      <c r="P6" s="39"/>
      <c r="Q6" s="39"/>
      <c r="R6" s="39"/>
      <c r="S6" s="43"/>
      <c r="T6" s="43"/>
      <c r="BN6" s="34"/>
      <c r="BO6" s="44"/>
      <c r="BP6" s="34"/>
      <c r="BQ6" s="34"/>
      <c r="BR6" s="34"/>
      <c r="BS6" s="36"/>
      <c r="BT6" s="34"/>
    </row>
    <row r="7" spans="1:72" ht="13.5" thickBot="1">
      <c r="B7" s="45">
        <v>2</v>
      </c>
      <c r="C7" s="46" t="s">
        <v>381</v>
      </c>
      <c r="D7" s="47">
        <v>22177</v>
      </c>
      <c r="E7" s="48" t="s">
        <v>73</v>
      </c>
      <c r="F7" s="49" t="s">
        <v>40</v>
      </c>
      <c r="G7" s="50">
        <v>167.28299999999996</v>
      </c>
      <c r="H7" s="50">
        <v>60.528800000000011</v>
      </c>
      <c r="I7" s="50">
        <v>0</v>
      </c>
      <c r="J7" s="50">
        <v>4000</v>
      </c>
      <c r="K7" s="49" t="s">
        <v>382</v>
      </c>
      <c r="L7" s="46" t="s">
        <v>23</v>
      </c>
      <c r="M7" s="51">
        <v>40036</v>
      </c>
      <c r="N7" s="51">
        <v>40066</v>
      </c>
      <c r="O7" s="51">
        <v>40066</v>
      </c>
      <c r="P7" s="51">
        <v>40143</v>
      </c>
      <c r="Q7" s="51">
        <v>40143</v>
      </c>
      <c r="R7" s="51">
        <v>40213</v>
      </c>
      <c r="S7" s="52">
        <v>0</v>
      </c>
      <c r="T7" s="52">
        <v>40045</v>
      </c>
      <c r="BN7" s="34" t="s">
        <v>40</v>
      </c>
      <c r="BO7" s="3" t="s">
        <v>41</v>
      </c>
      <c r="BP7" s="53" t="s">
        <v>42</v>
      </c>
      <c r="BQ7" s="53" t="s">
        <v>43</v>
      </c>
      <c r="BR7" s="53" t="s">
        <v>44</v>
      </c>
      <c r="BS7" s="54" t="s">
        <v>45</v>
      </c>
      <c r="BT7" s="34" t="s">
        <v>46</v>
      </c>
    </row>
    <row r="8" spans="1:72" ht="13.5" thickBot="1">
      <c r="B8" s="45">
        <v>3</v>
      </c>
      <c r="C8" s="46" t="s">
        <v>383</v>
      </c>
      <c r="D8" s="47">
        <v>26130</v>
      </c>
      <c r="E8" s="48" t="s">
        <v>73</v>
      </c>
      <c r="F8" s="49" t="s">
        <v>40</v>
      </c>
      <c r="G8" s="50">
        <v>21.797999999999995</v>
      </c>
      <c r="H8" s="50">
        <v>0</v>
      </c>
      <c r="I8" s="50">
        <v>0</v>
      </c>
      <c r="J8" s="50">
        <v>0</v>
      </c>
      <c r="K8" s="49" t="s">
        <v>382</v>
      </c>
      <c r="L8" s="46" t="s">
        <v>77</v>
      </c>
      <c r="M8" s="51">
        <v>40066</v>
      </c>
      <c r="N8" s="51">
        <v>40080</v>
      </c>
      <c r="O8" s="51">
        <v>40080</v>
      </c>
      <c r="P8" s="51">
        <v>40112</v>
      </c>
      <c r="Q8" s="51">
        <v>40112</v>
      </c>
      <c r="R8" s="51">
        <v>40117</v>
      </c>
      <c r="S8" s="52">
        <v>0</v>
      </c>
      <c r="T8" s="52">
        <v>40071</v>
      </c>
      <c r="BN8" s="34" t="s">
        <v>47</v>
      </c>
      <c r="BO8" s="55" t="s">
        <v>48</v>
      </c>
      <c r="BT8" s="56" t="s">
        <v>49</v>
      </c>
    </row>
    <row r="9" spans="1:72">
      <c r="B9" s="45">
        <v>4</v>
      </c>
      <c r="C9" s="46" t="s">
        <v>384</v>
      </c>
      <c r="D9" s="47">
        <v>25771</v>
      </c>
      <c r="E9" s="48" t="s">
        <v>79</v>
      </c>
      <c r="F9" s="49" t="s">
        <v>40</v>
      </c>
      <c r="G9" s="50">
        <v>83.064999999999998</v>
      </c>
      <c r="H9" s="50">
        <v>30.57040000000001</v>
      </c>
      <c r="I9" s="50">
        <v>0</v>
      </c>
      <c r="J9" s="50">
        <v>1317.5</v>
      </c>
      <c r="K9" s="49" t="s">
        <v>382</v>
      </c>
      <c r="L9" s="46" t="s">
        <v>385</v>
      </c>
      <c r="M9" s="51">
        <v>40023</v>
      </c>
      <c r="N9" s="51">
        <v>40058</v>
      </c>
      <c r="O9" s="51">
        <v>40058</v>
      </c>
      <c r="P9" s="51">
        <v>40122</v>
      </c>
      <c r="Q9" s="51">
        <v>40122</v>
      </c>
      <c r="R9" s="51">
        <v>40172</v>
      </c>
      <c r="S9" s="52">
        <v>40161</v>
      </c>
      <c r="T9" s="52">
        <v>40030</v>
      </c>
      <c r="BN9" s="34" t="s">
        <v>50</v>
      </c>
    </row>
    <row r="10" spans="1:72">
      <c r="B10" s="45">
        <v>5</v>
      </c>
      <c r="C10" s="46" t="s">
        <v>386</v>
      </c>
      <c r="D10" s="47">
        <v>23098</v>
      </c>
      <c r="E10" s="48" t="s">
        <v>73</v>
      </c>
      <c r="F10" s="49" t="s">
        <v>387</v>
      </c>
      <c r="G10" s="50">
        <v>159.68780000000004</v>
      </c>
      <c r="H10" s="50">
        <v>52.973599999999998</v>
      </c>
      <c r="I10" s="50">
        <v>296.45</v>
      </c>
      <c r="J10" s="50">
        <v>2600</v>
      </c>
      <c r="K10" s="49" t="s">
        <v>388</v>
      </c>
      <c r="L10" s="46" t="s">
        <v>77</v>
      </c>
      <c r="M10" s="51">
        <v>39349</v>
      </c>
      <c r="N10" s="51">
        <v>39401</v>
      </c>
      <c r="O10" s="51">
        <v>39409</v>
      </c>
      <c r="P10" s="51">
        <v>40580</v>
      </c>
      <c r="Q10" s="51">
        <v>0</v>
      </c>
      <c r="R10" s="51">
        <v>40683</v>
      </c>
      <c r="S10" s="52">
        <v>0</v>
      </c>
      <c r="T10" s="52">
        <v>40102</v>
      </c>
      <c r="BN10" s="34" t="s">
        <v>50</v>
      </c>
    </row>
    <row r="11" spans="1:72" ht="13.5" thickBot="1">
      <c r="B11" s="45">
        <v>6</v>
      </c>
      <c r="C11" s="46" t="s">
        <v>389</v>
      </c>
      <c r="D11" s="47">
        <v>25246</v>
      </c>
      <c r="E11" s="48" t="s">
        <v>79</v>
      </c>
      <c r="F11" s="49" t="s">
        <v>387</v>
      </c>
      <c r="G11" s="50">
        <v>307.70399999999984</v>
      </c>
      <c r="H11" s="50">
        <v>60.2</v>
      </c>
      <c r="I11" s="50">
        <v>2480</v>
      </c>
      <c r="J11" s="50">
        <v>2500</v>
      </c>
      <c r="K11" s="49" t="s">
        <v>388</v>
      </c>
      <c r="L11" s="46" t="s">
        <v>77</v>
      </c>
      <c r="M11" s="51">
        <v>39660</v>
      </c>
      <c r="N11" s="51">
        <v>39713</v>
      </c>
      <c r="O11" s="51">
        <v>39713</v>
      </c>
      <c r="P11" s="51">
        <v>40580</v>
      </c>
      <c r="Q11" s="51">
        <v>0</v>
      </c>
      <c r="R11" s="51">
        <v>40660</v>
      </c>
      <c r="S11" s="52">
        <v>0</v>
      </c>
      <c r="T11" s="52">
        <v>40037</v>
      </c>
      <c r="BN11" s="53" t="s">
        <v>51</v>
      </c>
    </row>
    <row r="12" spans="1:72">
      <c r="B12" s="45">
        <v>7</v>
      </c>
      <c r="C12" s="46" t="s">
        <v>390</v>
      </c>
      <c r="D12" s="47">
        <v>25870</v>
      </c>
      <c r="E12" s="48" t="s">
        <v>79</v>
      </c>
      <c r="F12" s="49" t="s">
        <v>33</v>
      </c>
      <c r="G12" s="50">
        <v>57.794999999999995</v>
      </c>
      <c r="H12" s="50">
        <v>0</v>
      </c>
      <c r="I12" s="50">
        <v>102.25</v>
      </c>
      <c r="J12" s="50">
        <v>1785</v>
      </c>
      <c r="K12" s="49" t="s">
        <v>382</v>
      </c>
      <c r="L12" s="46" t="s">
        <v>385</v>
      </c>
      <c r="M12" s="51">
        <v>39911</v>
      </c>
      <c r="N12" s="51">
        <v>39960</v>
      </c>
      <c r="O12" s="51">
        <v>39960</v>
      </c>
      <c r="P12" s="51">
        <v>40074</v>
      </c>
      <c r="Q12" s="51">
        <v>40074</v>
      </c>
      <c r="R12" s="51">
        <v>40104</v>
      </c>
      <c r="S12" s="52">
        <v>40095</v>
      </c>
      <c r="T12" s="52">
        <v>39933</v>
      </c>
      <c r="BN12" s="57" t="s">
        <v>52</v>
      </c>
      <c r="BO12" s="58"/>
      <c r="BP12" s="58"/>
      <c r="BQ12" s="58"/>
    </row>
    <row r="13" spans="1:72">
      <c r="B13" s="45">
        <v>8</v>
      </c>
      <c r="C13" s="46" t="s">
        <v>391</v>
      </c>
      <c r="D13" s="47">
        <v>25173</v>
      </c>
      <c r="E13" s="48" t="s">
        <v>79</v>
      </c>
      <c r="F13" s="49" t="s">
        <v>51</v>
      </c>
      <c r="G13" s="50">
        <v>905.23154100041688</v>
      </c>
      <c r="H13" s="50">
        <v>227.31720000000001</v>
      </c>
      <c r="I13" s="50">
        <v>1461.25</v>
      </c>
      <c r="J13" s="50">
        <v>10416</v>
      </c>
      <c r="K13" s="49" t="s">
        <v>382</v>
      </c>
      <c r="L13" s="46" t="s">
        <v>385</v>
      </c>
      <c r="M13" s="51">
        <v>39720</v>
      </c>
      <c r="N13" s="51">
        <v>39769</v>
      </c>
      <c r="O13" s="51">
        <v>39769</v>
      </c>
      <c r="P13" s="51">
        <v>39979</v>
      </c>
      <c r="Q13" s="51">
        <v>39979</v>
      </c>
      <c r="R13" s="51">
        <v>40113</v>
      </c>
      <c r="S13" s="52">
        <v>40045</v>
      </c>
      <c r="T13" s="52">
        <v>39729</v>
      </c>
      <c r="BN13" s="59" t="s">
        <v>53</v>
      </c>
      <c r="BO13" s="59" t="s">
        <v>11</v>
      </c>
      <c r="BP13" s="59" t="s">
        <v>54</v>
      </c>
      <c r="BQ13" s="58" t="s">
        <v>55</v>
      </c>
      <c r="BR13" s="1"/>
      <c r="BS13" s="60"/>
    </row>
    <row r="14" spans="1:72">
      <c r="B14" s="45">
        <v>9</v>
      </c>
      <c r="C14" s="46" t="s">
        <v>392</v>
      </c>
      <c r="D14" s="47">
        <v>23098</v>
      </c>
      <c r="E14" s="48" t="s">
        <v>73</v>
      </c>
      <c r="F14" s="49" t="s">
        <v>387</v>
      </c>
      <c r="G14" s="50">
        <v>158.05880000000002</v>
      </c>
      <c r="H14" s="50">
        <v>52.973599999999998</v>
      </c>
      <c r="I14" s="50">
        <v>296.45</v>
      </c>
      <c r="J14" s="50">
        <v>2600</v>
      </c>
      <c r="K14" s="49" t="s">
        <v>388</v>
      </c>
      <c r="L14" s="46" t="s">
        <v>77</v>
      </c>
      <c r="M14" s="51">
        <v>39349</v>
      </c>
      <c r="N14" s="51">
        <v>39401</v>
      </c>
      <c r="O14" s="51">
        <v>39409</v>
      </c>
      <c r="P14" s="51">
        <v>40580</v>
      </c>
      <c r="Q14" s="51">
        <v>0</v>
      </c>
      <c r="R14" s="51">
        <v>40683</v>
      </c>
      <c r="S14" s="52">
        <v>0</v>
      </c>
      <c r="T14" s="52" t="s">
        <v>393</v>
      </c>
      <c r="BN14" s="59" t="s">
        <v>56</v>
      </c>
      <c r="BO14" s="59" t="s">
        <v>57</v>
      </c>
      <c r="BP14" s="59" t="s">
        <v>58</v>
      </c>
      <c r="BQ14" s="59" t="s">
        <v>59</v>
      </c>
      <c r="BR14" s="1"/>
      <c r="BS14" s="60"/>
    </row>
    <row r="15" spans="1:72">
      <c r="B15" s="45">
        <v>10</v>
      </c>
      <c r="C15" s="61" t="s">
        <v>394</v>
      </c>
      <c r="D15" s="47">
        <v>26409</v>
      </c>
      <c r="E15" s="48" t="s">
        <v>79</v>
      </c>
      <c r="F15" s="49" t="s">
        <v>40</v>
      </c>
      <c r="G15" s="50">
        <v>101.41304479999999</v>
      </c>
      <c r="H15" s="50">
        <v>0</v>
      </c>
      <c r="I15" s="50">
        <v>223</v>
      </c>
      <c r="J15" s="50">
        <v>0</v>
      </c>
      <c r="K15" s="49" t="s">
        <v>204</v>
      </c>
      <c r="L15" s="46">
        <v>0</v>
      </c>
      <c r="M15" s="51">
        <v>40163</v>
      </c>
      <c r="N15" s="51">
        <v>40580</v>
      </c>
      <c r="O15" s="51">
        <v>0</v>
      </c>
      <c r="P15" s="51">
        <v>40580</v>
      </c>
      <c r="Q15" s="51">
        <v>0</v>
      </c>
      <c r="R15" s="51">
        <v>40723</v>
      </c>
      <c r="S15" s="52">
        <v>0</v>
      </c>
      <c r="T15" s="52">
        <v>0</v>
      </c>
      <c r="BN15" s="59" t="s">
        <v>60</v>
      </c>
      <c r="BO15" s="59" t="s">
        <v>61</v>
      </c>
      <c r="BP15" s="59" t="s">
        <v>62</v>
      </c>
      <c r="BQ15" s="59" t="s">
        <v>63</v>
      </c>
      <c r="BR15" s="1"/>
      <c r="BS15" s="60"/>
    </row>
    <row r="16" spans="1:72">
      <c r="B16" s="45">
        <v>11</v>
      </c>
      <c r="C16" s="46" t="s">
        <v>395</v>
      </c>
      <c r="D16" s="47">
        <v>25925</v>
      </c>
      <c r="E16" s="48" t="s">
        <v>73</v>
      </c>
      <c r="F16" s="49" t="s">
        <v>50</v>
      </c>
      <c r="G16" s="50">
        <v>127.75999999999992</v>
      </c>
      <c r="H16" s="50">
        <v>34.107600000000005</v>
      </c>
      <c r="I16" s="50">
        <v>1370.1</v>
      </c>
      <c r="J16" s="50">
        <v>0</v>
      </c>
      <c r="K16" s="49" t="s">
        <v>382</v>
      </c>
      <c r="L16" s="46" t="s">
        <v>144</v>
      </c>
      <c r="M16" s="51">
        <v>39973</v>
      </c>
      <c r="N16" s="51">
        <v>39996</v>
      </c>
      <c r="O16" s="51">
        <v>39996</v>
      </c>
      <c r="P16" s="51">
        <v>40031</v>
      </c>
      <c r="Q16" s="51">
        <v>40031</v>
      </c>
      <c r="R16" s="51">
        <v>40091</v>
      </c>
      <c r="S16" s="52">
        <v>0</v>
      </c>
      <c r="T16" s="52">
        <v>39983</v>
      </c>
      <c r="BN16" s="59"/>
      <c r="BO16" s="59" t="s">
        <v>64</v>
      </c>
      <c r="BP16" s="59" t="s">
        <v>65</v>
      </c>
      <c r="BQ16" s="59" t="s">
        <v>66</v>
      </c>
      <c r="BR16" s="1"/>
      <c r="BS16" s="60"/>
    </row>
    <row r="17" spans="2:73">
      <c r="B17" s="45">
        <v>12</v>
      </c>
      <c r="C17" s="46" t="s">
        <v>396</v>
      </c>
      <c r="D17" s="47">
        <v>25701</v>
      </c>
      <c r="E17" s="48" t="s">
        <v>73</v>
      </c>
      <c r="F17" s="49" t="s">
        <v>40</v>
      </c>
      <c r="G17" s="50">
        <v>249.53500000000005</v>
      </c>
      <c r="H17" s="50">
        <v>52.852499999999999</v>
      </c>
      <c r="I17" s="50">
        <v>494.9</v>
      </c>
      <c r="J17" s="50">
        <v>2296.125</v>
      </c>
      <c r="K17" s="49" t="s">
        <v>382</v>
      </c>
      <c r="L17" s="46" t="s">
        <v>25</v>
      </c>
      <c r="M17" s="51">
        <v>40015</v>
      </c>
      <c r="N17" s="51">
        <v>40040</v>
      </c>
      <c r="O17" s="51">
        <v>40038</v>
      </c>
      <c r="P17" s="51">
        <v>40089</v>
      </c>
      <c r="Q17" s="51">
        <v>40089</v>
      </c>
      <c r="R17" s="51">
        <v>40161</v>
      </c>
      <c r="S17" s="52">
        <v>0</v>
      </c>
      <c r="T17" s="52">
        <v>40021</v>
      </c>
      <c r="BN17" s="59"/>
      <c r="BO17" s="59" t="s">
        <v>67</v>
      </c>
      <c r="BP17" s="59" t="s">
        <v>68</v>
      </c>
      <c r="BQ17" s="59" t="s">
        <v>69</v>
      </c>
      <c r="BR17" s="1"/>
      <c r="BS17" s="60"/>
    </row>
    <row r="18" spans="2:73">
      <c r="B18" s="45">
        <v>13</v>
      </c>
      <c r="C18" s="46" t="s">
        <v>397</v>
      </c>
      <c r="D18" s="47">
        <v>26189</v>
      </c>
      <c r="E18" s="48">
        <v>0</v>
      </c>
      <c r="F18" s="49" t="s">
        <v>40</v>
      </c>
      <c r="G18" s="50">
        <v>104.178281333454</v>
      </c>
      <c r="H18" s="50">
        <v>43.901699999999998</v>
      </c>
      <c r="I18" s="50">
        <v>562.21</v>
      </c>
      <c r="J18" s="50">
        <v>895.5</v>
      </c>
      <c r="K18" s="49" t="s">
        <v>204</v>
      </c>
      <c r="L18" s="46">
        <v>0</v>
      </c>
      <c r="M18" s="51">
        <v>40157</v>
      </c>
      <c r="N18" s="51">
        <v>40603</v>
      </c>
      <c r="O18" s="51">
        <v>0</v>
      </c>
      <c r="P18" s="51">
        <v>40673</v>
      </c>
      <c r="Q18" s="51">
        <v>0</v>
      </c>
      <c r="R18" s="51">
        <v>40753</v>
      </c>
      <c r="S18" s="52">
        <v>0</v>
      </c>
      <c r="T18" s="52">
        <v>0</v>
      </c>
      <c r="BN18" s="59"/>
      <c r="BO18" s="59" t="s">
        <v>70</v>
      </c>
      <c r="BP18" s="59" t="s">
        <v>71</v>
      </c>
      <c r="BQ18" s="59" t="s">
        <v>72</v>
      </c>
      <c r="BR18" s="1"/>
      <c r="BS18" s="60"/>
    </row>
    <row r="19" spans="2:73">
      <c r="B19" s="45">
        <v>14</v>
      </c>
      <c r="C19" s="46" t="s">
        <v>398</v>
      </c>
      <c r="D19" s="47">
        <v>26417</v>
      </c>
      <c r="E19" s="48">
        <v>0</v>
      </c>
      <c r="F19" s="49" t="s">
        <v>40</v>
      </c>
      <c r="G19" s="50">
        <v>21.622019066989399</v>
      </c>
      <c r="H19" s="50">
        <v>16.4375</v>
      </c>
      <c r="I19" s="50">
        <v>0</v>
      </c>
      <c r="J19" s="50">
        <v>496</v>
      </c>
      <c r="K19" s="49" t="s">
        <v>204</v>
      </c>
      <c r="L19" s="46">
        <v>0</v>
      </c>
      <c r="M19" s="51">
        <v>40161</v>
      </c>
      <c r="N19" s="51">
        <v>40603</v>
      </c>
      <c r="O19" s="51">
        <v>0</v>
      </c>
      <c r="P19" s="51">
        <v>40633</v>
      </c>
      <c r="Q19" s="51">
        <v>0</v>
      </c>
      <c r="R19" s="51">
        <v>40663</v>
      </c>
      <c r="S19" s="52">
        <v>0</v>
      </c>
      <c r="T19" s="52">
        <v>0</v>
      </c>
      <c r="BN19" s="59"/>
      <c r="BO19" s="59" t="s">
        <v>73</v>
      </c>
      <c r="BP19" s="59" t="s">
        <v>74</v>
      </c>
      <c r="BQ19" s="59" t="s">
        <v>75</v>
      </c>
      <c r="BR19" s="1"/>
      <c r="BS19" s="60"/>
      <c r="BT19" s="62"/>
      <c r="BU19" s="62"/>
    </row>
    <row r="20" spans="2:73">
      <c r="B20" s="45">
        <v>15</v>
      </c>
      <c r="C20" s="46" t="s">
        <v>399</v>
      </c>
      <c r="D20" s="47">
        <v>26057</v>
      </c>
      <c r="E20" s="48" t="s">
        <v>79</v>
      </c>
      <c r="F20" s="49" t="s">
        <v>40</v>
      </c>
      <c r="G20" s="50">
        <v>75.418999999999983</v>
      </c>
      <c r="H20" s="50">
        <v>26.6</v>
      </c>
      <c r="I20" s="50">
        <v>0</v>
      </c>
      <c r="J20" s="50">
        <v>924</v>
      </c>
      <c r="K20" s="49" t="s">
        <v>400</v>
      </c>
      <c r="L20" s="46" t="s">
        <v>77</v>
      </c>
      <c r="M20" s="51">
        <v>39973</v>
      </c>
      <c r="N20" s="51">
        <v>40010</v>
      </c>
      <c r="O20" s="51">
        <v>40010</v>
      </c>
      <c r="P20" s="51">
        <v>40580</v>
      </c>
      <c r="Q20" s="51">
        <v>0</v>
      </c>
      <c r="R20" s="51">
        <v>40620</v>
      </c>
      <c r="S20" s="52">
        <v>0</v>
      </c>
      <c r="T20" s="52">
        <v>39987</v>
      </c>
      <c r="BN20" s="59"/>
      <c r="BO20" s="59" t="s">
        <v>76</v>
      </c>
      <c r="BP20" s="59" t="s">
        <v>77</v>
      </c>
      <c r="BQ20" s="59" t="s">
        <v>78</v>
      </c>
      <c r="BR20" s="1"/>
      <c r="BS20" s="60"/>
      <c r="BT20" s="62"/>
      <c r="BU20" s="62"/>
    </row>
    <row r="21" spans="2:73">
      <c r="B21" s="45">
        <v>16</v>
      </c>
      <c r="C21" s="46">
        <v>0</v>
      </c>
      <c r="D21" s="47">
        <v>0</v>
      </c>
      <c r="E21" s="48">
        <v>0</v>
      </c>
      <c r="F21" s="49">
        <v>0</v>
      </c>
      <c r="G21" s="50">
        <v>0</v>
      </c>
      <c r="H21" s="50">
        <v>0</v>
      </c>
      <c r="I21" s="50">
        <v>0</v>
      </c>
      <c r="J21" s="50">
        <v>0</v>
      </c>
      <c r="K21" s="49">
        <v>0</v>
      </c>
      <c r="L21" s="46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2">
        <v>0</v>
      </c>
      <c r="T21" s="52">
        <v>0</v>
      </c>
      <c r="BN21" s="59"/>
      <c r="BO21" s="59" t="s">
        <v>79</v>
      </c>
      <c r="BP21" s="63" t="s">
        <v>41</v>
      </c>
      <c r="BQ21" s="63" t="s">
        <v>80</v>
      </c>
      <c r="BR21" s="1"/>
    </row>
    <row r="22" spans="2:73">
      <c r="B22" s="45">
        <v>17</v>
      </c>
      <c r="C22" s="46" t="s">
        <v>401</v>
      </c>
      <c r="D22" s="47">
        <v>23812</v>
      </c>
      <c r="E22" s="48" t="s">
        <v>79</v>
      </c>
      <c r="F22" s="49" t="s">
        <v>51</v>
      </c>
      <c r="G22" s="50">
        <v>372.37400000000031</v>
      </c>
      <c r="H22" s="50">
        <v>120.14</v>
      </c>
      <c r="I22" s="50">
        <v>389.8</v>
      </c>
      <c r="J22" s="50">
        <v>8120</v>
      </c>
      <c r="K22" s="49" t="s">
        <v>382</v>
      </c>
      <c r="L22" s="46" t="s">
        <v>77</v>
      </c>
      <c r="M22" s="51">
        <v>39903</v>
      </c>
      <c r="N22" s="51">
        <v>39940</v>
      </c>
      <c r="O22" s="51">
        <v>39947</v>
      </c>
      <c r="P22" s="51">
        <v>40164</v>
      </c>
      <c r="Q22" s="51">
        <v>40164</v>
      </c>
      <c r="R22" s="51">
        <v>40244</v>
      </c>
      <c r="S22" s="52">
        <v>0</v>
      </c>
      <c r="T22" s="52">
        <v>39912</v>
      </c>
      <c r="BO22" s="59" t="s">
        <v>81</v>
      </c>
      <c r="BP22" s="59"/>
      <c r="BQ22" s="59" t="s">
        <v>82</v>
      </c>
      <c r="BR22" s="1"/>
    </row>
    <row r="23" spans="2:73">
      <c r="B23" s="45">
        <v>18</v>
      </c>
      <c r="C23" s="46" t="s">
        <v>402</v>
      </c>
      <c r="D23" s="47">
        <v>25370</v>
      </c>
      <c r="E23" s="48" t="s">
        <v>73</v>
      </c>
      <c r="F23" s="49" t="s">
        <v>387</v>
      </c>
      <c r="G23" s="50">
        <v>269.30599999999998</v>
      </c>
      <c r="H23" s="50">
        <v>73.463999999999999</v>
      </c>
      <c r="I23" s="50">
        <v>506.5</v>
      </c>
      <c r="J23" s="50">
        <v>4092.5</v>
      </c>
      <c r="K23" s="49" t="s">
        <v>382</v>
      </c>
      <c r="L23" s="46" t="s">
        <v>25</v>
      </c>
      <c r="M23" s="51">
        <v>39828</v>
      </c>
      <c r="N23" s="51">
        <v>39877</v>
      </c>
      <c r="O23" s="51">
        <v>39877</v>
      </c>
      <c r="P23" s="51">
        <v>39948</v>
      </c>
      <c r="Q23" s="51">
        <v>39948</v>
      </c>
      <c r="R23" s="51">
        <v>40070</v>
      </c>
      <c r="S23" s="52">
        <v>0</v>
      </c>
      <c r="T23" s="52">
        <v>39832</v>
      </c>
      <c r="BQ23" s="59" t="s">
        <v>83</v>
      </c>
      <c r="BR23" s="1"/>
    </row>
    <row r="24" spans="2:73">
      <c r="B24" s="45">
        <v>19</v>
      </c>
      <c r="C24" s="46" t="s">
        <v>403</v>
      </c>
      <c r="D24" s="47">
        <v>25426</v>
      </c>
      <c r="E24" s="48" t="s">
        <v>79</v>
      </c>
      <c r="F24" s="49" t="s">
        <v>40</v>
      </c>
      <c r="G24" s="50">
        <v>110.39216836236</v>
      </c>
      <c r="H24" s="50">
        <v>0</v>
      </c>
      <c r="I24" s="50">
        <v>0</v>
      </c>
      <c r="J24" s="50">
        <v>0</v>
      </c>
      <c r="K24" s="49" t="s">
        <v>404</v>
      </c>
      <c r="L24" s="46" t="s">
        <v>405</v>
      </c>
      <c r="M24" s="51">
        <v>40122</v>
      </c>
      <c r="N24" s="51">
        <v>40122</v>
      </c>
      <c r="O24" s="51">
        <v>40122</v>
      </c>
      <c r="P24" s="51">
        <v>40580</v>
      </c>
      <c r="Q24" s="51">
        <v>0</v>
      </c>
      <c r="R24" s="51">
        <v>40610</v>
      </c>
      <c r="S24" s="52">
        <v>0</v>
      </c>
      <c r="T24" s="52">
        <v>0</v>
      </c>
      <c r="BQ24" s="59" t="s">
        <v>84</v>
      </c>
      <c r="BR24" s="1"/>
    </row>
    <row r="25" spans="2:73">
      <c r="B25" s="45">
        <v>20</v>
      </c>
      <c r="C25" s="46" t="s">
        <v>406</v>
      </c>
      <c r="D25" s="47">
        <v>25396</v>
      </c>
      <c r="E25" s="48" t="s">
        <v>79</v>
      </c>
      <c r="F25" s="49" t="s">
        <v>51</v>
      </c>
      <c r="G25" s="50">
        <v>281.49699999999962</v>
      </c>
      <c r="H25" s="50">
        <v>68.278199999999998</v>
      </c>
      <c r="I25" s="50">
        <v>524</v>
      </c>
      <c r="J25" s="50">
        <v>1828.75</v>
      </c>
      <c r="K25" s="49" t="s">
        <v>382</v>
      </c>
      <c r="L25" s="46" t="s">
        <v>385</v>
      </c>
      <c r="M25" s="51">
        <v>39771</v>
      </c>
      <c r="N25" s="51">
        <v>39853</v>
      </c>
      <c r="O25" s="51">
        <v>39853</v>
      </c>
      <c r="P25" s="51">
        <v>40085</v>
      </c>
      <c r="Q25" s="51">
        <v>40085</v>
      </c>
      <c r="R25" s="51">
        <v>40185</v>
      </c>
      <c r="S25" s="52">
        <v>40101</v>
      </c>
      <c r="T25" s="52">
        <v>39783</v>
      </c>
      <c r="BQ25" s="59" t="s">
        <v>85</v>
      </c>
    </row>
    <row r="26" spans="2:73">
      <c r="B26" s="45">
        <v>21</v>
      </c>
      <c r="C26" s="46" t="s">
        <v>407</v>
      </c>
      <c r="D26" s="47">
        <v>26066</v>
      </c>
      <c r="E26" s="48" t="s">
        <v>79</v>
      </c>
      <c r="F26" s="49" t="s">
        <v>50</v>
      </c>
      <c r="G26" s="50">
        <v>107.76600000000003</v>
      </c>
      <c r="H26" s="50">
        <v>48.276399999999995</v>
      </c>
      <c r="I26" s="50">
        <v>961.75</v>
      </c>
      <c r="J26" s="50">
        <v>0</v>
      </c>
      <c r="K26" s="49" t="s">
        <v>388</v>
      </c>
      <c r="L26" s="46" t="s">
        <v>77</v>
      </c>
      <c r="M26" s="51">
        <v>39948</v>
      </c>
      <c r="N26" s="51">
        <v>40016</v>
      </c>
      <c r="O26" s="51">
        <v>40016</v>
      </c>
      <c r="P26" s="51">
        <v>40610</v>
      </c>
      <c r="Q26" s="51">
        <v>0</v>
      </c>
      <c r="R26" s="51">
        <v>40650</v>
      </c>
      <c r="S26" s="52">
        <v>0</v>
      </c>
      <c r="T26" s="52">
        <v>39958</v>
      </c>
      <c r="BQ26" s="59"/>
    </row>
    <row r="27" spans="2:73">
      <c r="B27" s="45">
        <v>22</v>
      </c>
      <c r="C27" s="46" t="s">
        <v>408</v>
      </c>
      <c r="D27" s="47">
        <v>24171</v>
      </c>
      <c r="E27" s="48" t="s">
        <v>79</v>
      </c>
      <c r="F27" s="49" t="s">
        <v>50</v>
      </c>
      <c r="G27" s="50">
        <v>502.65299999999957</v>
      </c>
      <c r="H27" s="50">
        <v>74.665600000000012</v>
      </c>
      <c r="I27" s="50">
        <v>2334.1</v>
      </c>
      <c r="J27" s="50">
        <v>0</v>
      </c>
      <c r="K27" s="49" t="s">
        <v>404</v>
      </c>
      <c r="L27" s="46" t="s">
        <v>77</v>
      </c>
      <c r="M27" s="51">
        <v>40109</v>
      </c>
      <c r="N27" s="51">
        <v>40149</v>
      </c>
      <c r="O27" s="51">
        <v>40064</v>
      </c>
      <c r="P27" s="51">
        <v>40580</v>
      </c>
      <c r="Q27" s="51">
        <v>0</v>
      </c>
      <c r="R27" s="51">
        <v>40720</v>
      </c>
      <c r="S27" s="52">
        <v>0</v>
      </c>
      <c r="T27" s="52">
        <v>39304</v>
      </c>
      <c r="BQ27" s="59"/>
    </row>
    <row r="28" spans="2:73">
      <c r="B28" s="45">
        <v>23</v>
      </c>
      <c r="C28" s="46" t="s">
        <v>409</v>
      </c>
      <c r="D28" s="47">
        <v>25738</v>
      </c>
      <c r="E28" s="48" t="s">
        <v>73</v>
      </c>
      <c r="F28" s="49" t="s">
        <v>40</v>
      </c>
      <c r="G28" s="50">
        <v>286.57600000000008</v>
      </c>
      <c r="H28" s="50">
        <v>65.432000000000002</v>
      </c>
      <c r="I28" s="50">
        <v>1860.47</v>
      </c>
      <c r="J28" s="50">
        <v>0</v>
      </c>
      <c r="K28" s="49" t="s">
        <v>382</v>
      </c>
      <c r="L28" s="46" t="s">
        <v>23</v>
      </c>
      <c r="M28" s="51">
        <v>39853</v>
      </c>
      <c r="N28" s="51">
        <v>39925</v>
      </c>
      <c r="O28" s="51">
        <v>39927</v>
      </c>
      <c r="P28" s="51">
        <v>40059</v>
      </c>
      <c r="Q28" s="51">
        <v>40059</v>
      </c>
      <c r="R28" s="51">
        <v>40237</v>
      </c>
      <c r="S28" s="52">
        <v>0</v>
      </c>
      <c r="T28" s="52">
        <v>39863</v>
      </c>
      <c r="BQ28" s="59"/>
    </row>
    <row r="29" spans="2:73">
      <c r="B29" s="45">
        <v>24</v>
      </c>
      <c r="C29" s="46" t="s">
        <v>410</v>
      </c>
      <c r="D29" s="47">
        <v>26088</v>
      </c>
      <c r="E29" s="48" t="s">
        <v>73</v>
      </c>
      <c r="F29" s="49" t="s">
        <v>50</v>
      </c>
      <c r="G29" s="50">
        <v>145.383495276731</v>
      </c>
      <c r="H29" s="50">
        <v>30.8</v>
      </c>
      <c r="I29" s="50">
        <v>1294.5</v>
      </c>
      <c r="J29" s="50">
        <v>677.12</v>
      </c>
      <c r="K29" s="49" t="s">
        <v>388</v>
      </c>
      <c r="L29" s="46">
        <v>0</v>
      </c>
      <c r="M29" s="51">
        <v>39947</v>
      </c>
      <c r="N29" s="51">
        <v>40580</v>
      </c>
      <c r="O29" s="51">
        <v>0</v>
      </c>
      <c r="P29" s="51">
        <v>40680</v>
      </c>
      <c r="Q29" s="51">
        <v>0</v>
      </c>
      <c r="R29" s="51">
        <v>40730</v>
      </c>
      <c r="S29" s="52">
        <v>0</v>
      </c>
      <c r="T29" s="52">
        <v>0</v>
      </c>
      <c r="BQ29" s="59"/>
    </row>
    <row r="30" spans="2:73">
      <c r="B30" s="45">
        <v>25</v>
      </c>
      <c r="C30" s="46" t="s">
        <v>411</v>
      </c>
      <c r="D30" s="47">
        <v>26104</v>
      </c>
      <c r="E30" s="48" t="s">
        <v>79</v>
      </c>
      <c r="F30" s="49" t="s">
        <v>40</v>
      </c>
      <c r="G30" s="50">
        <v>49.484000000000002</v>
      </c>
      <c r="H30" s="50">
        <v>18.883200000000002</v>
      </c>
      <c r="I30" s="50">
        <v>0</v>
      </c>
      <c r="J30" s="50">
        <v>1125</v>
      </c>
      <c r="K30" s="49" t="s">
        <v>382</v>
      </c>
      <c r="L30" s="46" t="s">
        <v>144</v>
      </c>
      <c r="M30" s="51">
        <v>39958</v>
      </c>
      <c r="N30" s="51">
        <v>39992</v>
      </c>
      <c r="O30" s="51">
        <v>39988</v>
      </c>
      <c r="P30" s="51">
        <v>40155</v>
      </c>
      <c r="Q30" s="51">
        <v>40155</v>
      </c>
      <c r="R30" s="51">
        <v>40195</v>
      </c>
      <c r="S30" s="52">
        <v>0</v>
      </c>
      <c r="T30" s="52">
        <v>39972</v>
      </c>
      <c r="BQ30" s="59"/>
    </row>
    <row r="31" spans="2:73">
      <c r="B31" s="45">
        <v>26</v>
      </c>
      <c r="C31" s="61" t="s">
        <v>412</v>
      </c>
      <c r="D31" s="64">
        <v>25985</v>
      </c>
      <c r="E31" s="65" t="s">
        <v>79</v>
      </c>
      <c r="F31" s="66" t="s">
        <v>40</v>
      </c>
      <c r="G31" s="67">
        <v>46.676449678805497</v>
      </c>
      <c r="H31" s="67">
        <v>0</v>
      </c>
      <c r="I31" s="67">
        <v>0</v>
      </c>
      <c r="J31" s="67">
        <v>0</v>
      </c>
      <c r="K31" s="66" t="s">
        <v>413</v>
      </c>
      <c r="L31" s="61">
        <v>0</v>
      </c>
      <c r="M31" s="68">
        <v>40127</v>
      </c>
      <c r="N31" s="68">
        <v>40580</v>
      </c>
      <c r="O31" s="68">
        <v>0</v>
      </c>
      <c r="P31" s="68">
        <v>40580</v>
      </c>
      <c r="Q31" s="68">
        <v>0</v>
      </c>
      <c r="R31" s="68">
        <v>40580</v>
      </c>
      <c r="S31" s="69">
        <v>0</v>
      </c>
      <c r="T31" s="69">
        <v>40147</v>
      </c>
    </row>
    <row r="32" spans="2:73">
      <c r="B32" s="45">
        <v>27</v>
      </c>
      <c r="C32" s="61" t="s">
        <v>414</v>
      </c>
      <c r="D32" s="64">
        <v>23840</v>
      </c>
      <c r="E32" s="65" t="s">
        <v>79</v>
      </c>
      <c r="F32" s="66" t="s">
        <v>33</v>
      </c>
      <c r="G32" s="67">
        <v>136.09999999999991</v>
      </c>
      <c r="H32" s="67">
        <v>59.588000000000001</v>
      </c>
      <c r="I32" s="67">
        <v>592.48</v>
      </c>
      <c r="J32" s="67">
        <v>2369</v>
      </c>
      <c r="K32" s="66" t="s">
        <v>382</v>
      </c>
      <c r="L32" s="61" t="s">
        <v>144</v>
      </c>
      <c r="M32" s="68">
        <v>39567</v>
      </c>
      <c r="N32" s="68">
        <v>39869</v>
      </c>
      <c r="O32" s="68">
        <v>39869</v>
      </c>
      <c r="P32" s="68">
        <v>40093</v>
      </c>
      <c r="Q32" s="68">
        <v>40093</v>
      </c>
      <c r="R32" s="68">
        <v>40183</v>
      </c>
      <c r="S32" s="69">
        <v>0</v>
      </c>
      <c r="T32" s="69">
        <v>39942</v>
      </c>
    </row>
    <row r="33" spans="2:69">
      <c r="B33" s="45">
        <v>28</v>
      </c>
      <c r="C33" s="61" t="s">
        <v>415</v>
      </c>
      <c r="D33" s="64">
        <v>26025</v>
      </c>
      <c r="E33" s="65" t="s">
        <v>73</v>
      </c>
      <c r="F33" s="66" t="s">
        <v>40</v>
      </c>
      <c r="G33" s="67">
        <v>89.529999999999944</v>
      </c>
      <c r="H33" s="67">
        <v>17.965624999999999</v>
      </c>
      <c r="I33" s="67">
        <v>617.5</v>
      </c>
      <c r="J33" s="67">
        <v>0</v>
      </c>
      <c r="K33" s="66" t="s">
        <v>382</v>
      </c>
      <c r="L33" s="61" t="s">
        <v>77</v>
      </c>
      <c r="M33" s="68">
        <v>39972</v>
      </c>
      <c r="N33" s="68">
        <v>40003</v>
      </c>
      <c r="O33" s="68">
        <v>40003</v>
      </c>
      <c r="P33" s="68">
        <v>40154</v>
      </c>
      <c r="Q33" s="68">
        <v>40154</v>
      </c>
      <c r="R33" s="68">
        <v>40194</v>
      </c>
      <c r="S33" s="69">
        <v>0</v>
      </c>
      <c r="T33" s="69">
        <v>39983</v>
      </c>
    </row>
    <row r="34" spans="2:69">
      <c r="B34" s="45">
        <v>29</v>
      </c>
      <c r="C34" s="61" t="s">
        <v>416</v>
      </c>
      <c r="D34" s="64">
        <v>26025</v>
      </c>
      <c r="E34" s="65" t="s">
        <v>73</v>
      </c>
      <c r="F34" s="66" t="s">
        <v>40</v>
      </c>
      <c r="G34" s="67">
        <v>95.624000000000009</v>
      </c>
      <c r="H34" s="67">
        <v>17.965624999999999</v>
      </c>
      <c r="I34" s="67">
        <v>197.1</v>
      </c>
      <c r="J34" s="67">
        <v>0</v>
      </c>
      <c r="K34" s="66" t="s">
        <v>382</v>
      </c>
      <c r="L34" s="61" t="s">
        <v>77</v>
      </c>
      <c r="M34" s="68">
        <v>39972</v>
      </c>
      <c r="N34" s="68">
        <v>40003</v>
      </c>
      <c r="O34" s="68">
        <v>40003</v>
      </c>
      <c r="P34" s="68">
        <v>40154</v>
      </c>
      <c r="Q34" s="68">
        <v>40154</v>
      </c>
      <c r="R34" s="68">
        <v>40234</v>
      </c>
      <c r="S34" s="69">
        <v>0</v>
      </c>
      <c r="T34" s="69">
        <v>39983</v>
      </c>
      <c r="BN34" s="3" t="s">
        <v>86</v>
      </c>
      <c r="BO34" s="59"/>
      <c r="BP34" s="59"/>
    </row>
    <row r="35" spans="2:69">
      <c r="B35" s="45">
        <v>30</v>
      </c>
      <c r="C35" s="61" t="s">
        <v>417</v>
      </c>
      <c r="D35" s="64">
        <v>26062</v>
      </c>
      <c r="E35" s="65" t="s">
        <v>73</v>
      </c>
      <c r="F35" s="66" t="s">
        <v>40</v>
      </c>
      <c r="G35" s="67">
        <v>101.31000000000002</v>
      </c>
      <c r="H35" s="67">
        <v>0</v>
      </c>
      <c r="I35" s="67">
        <v>0</v>
      </c>
      <c r="J35" s="67">
        <v>2170</v>
      </c>
      <c r="K35" s="66" t="s">
        <v>382</v>
      </c>
      <c r="L35" s="61" t="s">
        <v>385</v>
      </c>
      <c r="M35" s="68">
        <v>39962</v>
      </c>
      <c r="N35" s="68">
        <v>40003</v>
      </c>
      <c r="O35" s="68">
        <v>40014</v>
      </c>
      <c r="P35" s="68">
        <v>40102</v>
      </c>
      <c r="Q35" s="68">
        <v>40102</v>
      </c>
      <c r="R35" s="68">
        <v>40137</v>
      </c>
      <c r="S35" s="69">
        <v>40149</v>
      </c>
      <c r="T35" s="69">
        <v>39983</v>
      </c>
      <c r="BN35" s="70" t="s">
        <v>53</v>
      </c>
      <c r="BO35" s="59"/>
      <c r="BP35" s="59"/>
      <c r="BQ35" s="70" t="s">
        <v>87</v>
      </c>
    </row>
    <row r="36" spans="2:69">
      <c r="B36" s="45">
        <v>31</v>
      </c>
      <c r="C36" s="61" t="s">
        <v>418</v>
      </c>
      <c r="D36" s="64">
        <v>25940</v>
      </c>
      <c r="E36" s="65" t="s">
        <v>73</v>
      </c>
      <c r="F36" s="66" t="s">
        <v>50</v>
      </c>
      <c r="G36" s="67">
        <v>404.32599999999996</v>
      </c>
      <c r="H36" s="67">
        <v>44.8</v>
      </c>
      <c r="I36" s="67">
        <v>4893.3999999999996</v>
      </c>
      <c r="J36" s="67">
        <v>0</v>
      </c>
      <c r="K36" s="66" t="s">
        <v>404</v>
      </c>
      <c r="L36" s="61" t="s">
        <v>77</v>
      </c>
      <c r="M36" s="68">
        <v>39974</v>
      </c>
      <c r="N36" s="68">
        <v>40004</v>
      </c>
      <c r="O36" s="68">
        <v>40004</v>
      </c>
      <c r="P36" s="68">
        <v>40580</v>
      </c>
      <c r="Q36" s="68">
        <v>0</v>
      </c>
      <c r="R36" s="68">
        <v>40635</v>
      </c>
      <c r="S36" s="69">
        <v>0</v>
      </c>
      <c r="T36" s="69">
        <v>39986</v>
      </c>
      <c r="BN36" s="59" t="s">
        <v>56</v>
      </c>
      <c r="BO36" s="59"/>
      <c r="BP36" s="59"/>
      <c r="BQ36" s="59" t="s">
        <v>75</v>
      </c>
    </row>
    <row r="37" spans="2:69">
      <c r="B37" s="45">
        <v>32</v>
      </c>
      <c r="C37" s="61" t="s">
        <v>419</v>
      </c>
      <c r="D37" s="64">
        <v>26054</v>
      </c>
      <c r="E37" s="65" t="s">
        <v>73</v>
      </c>
      <c r="F37" s="66" t="s">
        <v>40</v>
      </c>
      <c r="G37" s="67">
        <v>96.936361841600998</v>
      </c>
      <c r="H37" s="67">
        <v>0</v>
      </c>
      <c r="I37" s="67">
        <v>282.64999999999998</v>
      </c>
      <c r="J37" s="67">
        <v>832</v>
      </c>
      <c r="K37" s="66" t="s">
        <v>413</v>
      </c>
      <c r="L37" s="61">
        <v>0</v>
      </c>
      <c r="M37" s="68">
        <v>40136</v>
      </c>
      <c r="N37" s="68">
        <v>40580</v>
      </c>
      <c r="O37" s="68">
        <v>0</v>
      </c>
      <c r="P37" s="68">
        <v>40640</v>
      </c>
      <c r="Q37" s="68">
        <v>0</v>
      </c>
      <c r="R37" s="68">
        <v>40670</v>
      </c>
      <c r="S37" s="69">
        <v>0</v>
      </c>
      <c r="T37" s="69">
        <v>40144</v>
      </c>
      <c r="BN37" s="59" t="s">
        <v>60</v>
      </c>
      <c r="BO37" s="59"/>
      <c r="BP37" s="59"/>
      <c r="BQ37" s="59" t="s">
        <v>88</v>
      </c>
    </row>
    <row r="38" spans="2:69">
      <c r="B38" s="45">
        <v>33</v>
      </c>
      <c r="C38" s="61" t="s">
        <v>420</v>
      </c>
      <c r="D38" s="64">
        <v>25611</v>
      </c>
      <c r="E38" s="65" t="s">
        <v>79</v>
      </c>
      <c r="F38" s="66" t="s">
        <v>40</v>
      </c>
      <c r="G38" s="67">
        <v>260.76197658051603</v>
      </c>
      <c r="H38" s="67">
        <v>0</v>
      </c>
      <c r="I38" s="67">
        <v>634.4</v>
      </c>
      <c r="J38" s="67">
        <v>2876.25</v>
      </c>
      <c r="K38" s="66" t="s">
        <v>382</v>
      </c>
      <c r="L38" s="61" t="s">
        <v>405</v>
      </c>
      <c r="M38" s="68">
        <v>39979</v>
      </c>
      <c r="N38" s="68">
        <v>40023</v>
      </c>
      <c r="O38" s="68">
        <v>40029</v>
      </c>
      <c r="P38" s="68">
        <v>40070</v>
      </c>
      <c r="Q38" s="68">
        <v>40070</v>
      </c>
      <c r="R38" s="68">
        <v>40226</v>
      </c>
      <c r="S38" s="69">
        <v>0</v>
      </c>
      <c r="T38" s="69">
        <v>39990</v>
      </c>
      <c r="BN38" s="59" t="s">
        <v>89</v>
      </c>
      <c r="BO38" s="59"/>
      <c r="BP38" s="59"/>
      <c r="BQ38" s="59" t="s">
        <v>90</v>
      </c>
    </row>
    <row r="39" spans="2:69">
      <c r="B39" s="45">
        <v>34</v>
      </c>
      <c r="C39" s="61" t="s">
        <v>421</v>
      </c>
      <c r="D39" s="64">
        <v>26114</v>
      </c>
      <c r="E39" s="65" t="s">
        <v>79</v>
      </c>
      <c r="F39" s="66" t="s">
        <v>40</v>
      </c>
      <c r="G39" s="67">
        <v>236.191</v>
      </c>
      <c r="H39" s="67">
        <v>71.33</v>
      </c>
      <c r="I39" s="67">
        <v>0</v>
      </c>
      <c r="J39" s="67">
        <v>4320</v>
      </c>
      <c r="K39" s="66" t="s">
        <v>404</v>
      </c>
      <c r="L39" s="61" t="s">
        <v>77</v>
      </c>
      <c r="M39" s="68">
        <v>39962</v>
      </c>
      <c r="N39" s="68">
        <v>40014</v>
      </c>
      <c r="O39" s="68">
        <v>40014</v>
      </c>
      <c r="P39" s="68">
        <v>40580</v>
      </c>
      <c r="Q39" s="68">
        <v>0</v>
      </c>
      <c r="R39" s="68">
        <v>40700</v>
      </c>
      <c r="S39" s="69">
        <v>0</v>
      </c>
      <c r="T39" s="69">
        <v>39979</v>
      </c>
      <c r="BN39" s="59" t="s">
        <v>91</v>
      </c>
      <c r="BO39" s="59"/>
      <c r="BP39" s="59"/>
      <c r="BQ39" s="59" t="s">
        <v>92</v>
      </c>
    </row>
    <row r="40" spans="2:69">
      <c r="B40" s="45">
        <v>35</v>
      </c>
      <c r="C40" s="61">
        <v>0</v>
      </c>
      <c r="D40" s="64">
        <v>0</v>
      </c>
      <c r="E40" s="65">
        <v>0</v>
      </c>
      <c r="F40" s="66">
        <v>0</v>
      </c>
      <c r="G40" s="67">
        <v>0</v>
      </c>
      <c r="H40" s="67">
        <v>0</v>
      </c>
      <c r="I40" s="67">
        <v>0</v>
      </c>
      <c r="J40" s="67">
        <v>0</v>
      </c>
      <c r="K40" s="66">
        <v>0</v>
      </c>
      <c r="L40" s="61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9">
        <v>0</v>
      </c>
      <c r="T40" s="69">
        <v>0</v>
      </c>
      <c r="BN40" s="59" t="s">
        <v>93</v>
      </c>
      <c r="BO40" s="59"/>
      <c r="BP40" s="59"/>
      <c r="BQ40" s="59" t="s">
        <v>94</v>
      </c>
    </row>
    <row r="41" spans="2:69">
      <c r="B41" s="45">
        <v>36</v>
      </c>
      <c r="C41" s="61" t="s">
        <v>422</v>
      </c>
      <c r="D41" s="64">
        <v>25998</v>
      </c>
      <c r="E41" s="65" t="s">
        <v>73</v>
      </c>
      <c r="F41" s="66" t="s">
        <v>40</v>
      </c>
      <c r="G41" s="67">
        <v>477.65800000000058</v>
      </c>
      <c r="H41" s="67">
        <v>122.508</v>
      </c>
      <c r="I41" s="67">
        <v>1435.65</v>
      </c>
      <c r="J41" s="67">
        <v>5400</v>
      </c>
      <c r="K41" s="66" t="s">
        <v>382</v>
      </c>
      <c r="L41" s="61" t="s">
        <v>385</v>
      </c>
      <c r="M41" s="68">
        <v>39993</v>
      </c>
      <c r="N41" s="68">
        <v>40015</v>
      </c>
      <c r="O41" s="68">
        <v>40004</v>
      </c>
      <c r="P41" s="68">
        <v>40029</v>
      </c>
      <c r="Q41" s="68">
        <v>40029</v>
      </c>
      <c r="R41" s="68">
        <v>40135</v>
      </c>
      <c r="S41" s="69">
        <v>40133</v>
      </c>
      <c r="T41" s="69">
        <v>40000</v>
      </c>
      <c r="BN41" s="58"/>
      <c r="BO41" s="59"/>
      <c r="BP41" s="59"/>
      <c r="BQ41" s="58" t="s">
        <v>66</v>
      </c>
    </row>
    <row r="42" spans="2:69">
      <c r="B42" s="45">
        <v>37</v>
      </c>
      <c r="C42" s="61" t="s">
        <v>423</v>
      </c>
      <c r="D42" s="64">
        <v>25998</v>
      </c>
      <c r="E42" s="65" t="s">
        <v>73</v>
      </c>
      <c r="F42" s="66" t="s">
        <v>40</v>
      </c>
      <c r="G42" s="67">
        <v>477.65800000000053</v>
      </c>
      <c r="H42" s="67">
        <v>122.508</v>
      </c>
      <c r="I42" s="67">
        <v>1445.9</v>
      </c>
      <c r="J42" s="67">
        <v>5400</v>
      </c>
      <c r="K42" s="66" t="s">
        <v>382</v>
      </c>
      <c r="L42" s="61" t="s">
        <v>385</v>
      </c>
      <c r="M42" s="68">
        <v>39993</v>
      </c>
      <c r="N42" s="68">
        <v>40015</v>
      </c>
      <c r="O42" s="68">
        <v>40004</v>
      </c>
      <c r="P42" s="68">
        <v>40045</v>
      </c>
      <c r="Q42" s="68">
        <v>40045</v>
      </c>
      <c r="R42" s="68">
        <v>40180</v>
      </c>
      <c r="S42" s="69">
        <v>40152</v>
      </c>
      <c r="T42" s="69">
        <v>40000</v>
      </c>
      <c r="BN42" s="58"/>
      <c r="BO42" s="59"/>
      <c r="BP42" s="59"/>
      <c r="BQ42" s="58" t="s">
        <v>69</v>
      </c>
    </row>
    <row r="43" spans="2:69">
      <c r="B43" s="45">
        <v>38</v>
      </c>
      <c r="C43" s="61" t="s">
        <v>424</v>
      </c>
      <c r="D43" s="64">
        <v>26050</v>
      </c>
      <c r="E43" s="65" t="s">
        <v>79</v>
      </c>
      <c r="F43" s="66" t="s">
        <v>40</v>
      </c>
      <c r="G43" s="67">
        <v>501.64098540577299</v>
      </c>
      <c r="H43" s="67">
        <v>79.064999999999998</v>
      </c>
      <c r="I43" s="67">
        <v>928.45</v>
      </c>
      <c r="J43" s="67">
        <v>4172.2</v>
      </c>
      <c r="K43" s="66" t="s">
        <v>400</v>
      </c>
      <c r="L43" s="61" t="s">
        <v>405</v>
      </c>
      <c r="M43" s="68">
        <v>40067</v>
      </c>
      <c r="N43" s="68">
        <v>40144</v>
      </c>
      <c r="O43" s="68">
        <v>40144</v>
      </c>
      <c r="P43" s="68">
        <v>40580</v>
      </c>
      <c r="Q43" s="68">
        <v>0</v>
      </c>
      <c r="R43" s="68">
        <v>40690</v>
      </c>
      <c r="S43" s="69">
        <v>0</v>
      </c>
      <c r="T43" s="69">
        <v>40084</v>
      </c>
      <c r="BN43" s="58"/>
      <c r="BO43" s="59"/>
      <c r="BP43" s="59"/>
      <c r="BQ43" s="58" t="s">
        <v>95</v>
      </c>
    </row>
    <row r="44" spans="2:69">
      <c r="B44" s="45">
        <v>39</v>
      </c>
      <c r="C44" s="61" t="s">
        <v>425</v>
      </c>
      <c r="D44" s="64">
        <v>23259</v>
      </c>
      <c r="E44" s="65" t="s">
        <v>79</v>
      </c>
      <c r="F44" s="66" t="s">
        <v>33</v>
      </c>
      <c r="G44" s="67">
        <v>48.349000000000011</v>
      </c>
      <c r="H44" s="67">
        <v>19.989999999999998</v>
      </c>
      <c r="I44" s="67">
        <v>280.39999999999998</v>
      </c>
      <c r="J44" s="67">
        <v>600</v>
      </c>
      <c r="K44" s="66" t="s">
        <v>388</v>
      </c>
      <c r="L44" s="61" t="s">
        <v>77</v>
      </c>
      <c r="M44" s="68">
        <v>38968</v>
      </c>
      <c r="N44" s="68">
        <v>38998</v>
      </c>
      <c r="O44" s="68">
        <v>38998</v>
      </c>
      <c r="P44" s="68">
        <v>40580</v>
      </c>
      <c r="Q44" s="68">
        <v>0</v>
      </c>
      <c r="R44" s="68">
        <v>40600</v>
      </c>
      <c r="S44" s="69">
        <v>0</v>
      </c>
      <c r="T44" s="69">
        <v>0</v>
      </c>
      <c r="BO44" s="59"/>
      <c r="BP44" s="59"/>
    </row>
    <row r="45" spans="2:69">
      <c r="B45" s="45">
        <v>40</v>
      </c>
      <c r="C45" s="61" t="s">
        <v>426</v>
      </c>
      <c r="D45" s="64">
        <v>26124</v>
      </c>
      <c r="E45" s="65" t="s">
        <v>79</v>
      </c>
      <c r="F45" s="66" t="s">
        <v>50</v>
      </c>
      <c r="G45" s="67">
        <v>52.262</v>
      </c>
      <c r="H45" s="67">
        <v>0</v>
      </c>
      <c r="I45" s="67">
        <v>518.9375</v>
      </c>
      <c r="J45" s="67">
        <v>0</v>
      </c>
      <c r="K45" s="66" t="s">
        <v>388</v>
      </c>
      <c r="L45" s="61">
        <v>0</v>
      </c>
      <c r="M45" s="68">
        <v>40039</v>
      </c>
      <c r="N45" s="68">
        <v>40580</v>
      </c>
      <c r="O45" s="68">
        <v>0</v>
      </c>
      <c r="P45" s="68">
        <v>40630</v>
      </c>
      <c r="Q45" s="68">
        <v>0</v>
      </c>
      <c r="R45" s="68">
        <v>40650</v>
      </c>
      <c r="S45" s="69">
        <v>0</v>
      </c>
      <c r="T45" s="69">
        <v>40051</v>
      </c>
    </row>
    <row r="46" spans="2:69">
      <c r="B46" s="45">
        <v>41</v>
      </c>
      <c r="C46" s="61" t="s">
        <v>427</v>
      </c>
      <c r="D46" s="64">
        <v>26151</v>
      </c>
      <c r="E46" s="65" t="s">
        <v>73</v>
      </c>
      <c r="F46" s="66" t="s">
        <v>40</v>
      </c>
      <c r="G46" s="67">
        <v>82.072999999999993</v>
      </c>
      <c r="H46" s="67">
        <v>33.272200000000005</v>
      </c>
      <c r="I46" s="67">
        <v>77.7</v>
      </c>
      <c r="J46" s="67">
        <v>1181.18</v>
      </c>
      <c r="K46" s="66" t="s">
        <v>382</v>
      </c>
      <c r="L46" s="61" t="s">
        <v>385</v>
      </c>
      <c r="M46" s="68">
        <v>39989</v>
      </c>
      <c r="N46" s="68">
        <v>40022</v>
      </c>
      <c r="O46" s="68">
        <v>40022</v>
      </c>
      <c r="P46" s="68">
        <v>40078</v>
      </c>
      <c r="Q46" s="68">
        <v>40078</v>
      </c>
      <c r="R46" s="68">
        <v>40128</v>
      </c>
      <c r="S46" s="69">
        <v>40137</v>
      </c>
      <c r="T46" s="69">
        <v>40001</v>
      </c>
    </row>
    <row r="47" spans="2:69">
      <c r="B47" s="45">
        <v>42</v>
      </c>
      <c r="C47" s="61" t="s">
        <v>428</v>
      </c>
      <c r="D47" s="64">
        <v>25539</v>
      </c>
      <c r="E47" s="65" t="s">
        <v>79</v>
      </c>
      <c r="F47" s="66" t="s">
        <v>40</v>
      </c>
      <c r="G47" s="67">
        <v>35.97</v>
      </c>
      <c r="H47" s="67">
        <v>0</v>
      </c>
      <c r="I47" s="67">
        <v>0</v>
      </c>
      <c r="J47" s="67">
        <v>0</v>
      </c>
      <c r="K47" s="66" t="s">
        <v>388</v>
      </c>
      <c r="L47" s="61" t="s">
        <v>77</v>
      </c>
      <c r="M47" s="68">
        <v>39853</v>
      </c>
      <c r="N47" s="68">
        <v>39885</v>
      </c>
      <c r="O47" s="68">
        <v>39890</v>
      </c>
      <c r="P47" s="68">
        <v>40580</v>
      </c>
      <c r="Q47" s="68">
        <v>0</v>
      </c>
      <c r="R47" s="68">
        <v>40610</v>
      </c>
      <c r="S47" s="69">
        <v>0</v>
      </c>
      <c r="T47" s="69">
        <v>39876</v>
      </c>
    </row>
    <row r="48" spans="2:69">
      <c r="B48" s="45">
        <v>43</v>
      </c>
      <c r="C48" s="61" t="s">
        <v>429</v>
      </c>
      <c r="D48" s="64">
        <v>26171</v>
      </c>
      <c r="E48" s="65" t="s">
        <v>73</v>
      </c>
      <c r="F48" s="66" t="s">
        <v>40</v>
      </c>
      <c r="G48" s="67">
        <v>183.84100000000001</v>
      </c>
      <c r="H48" s="67">
        <v>46.148050000000012</v>
      </c>
      <c r="I48" s="67">
        <v>317</v>
      </c>
      <c r="J48" s="67">
        <v>1750</v>
      </c>
      <c r="K48" s="66" t="s">
        <v>400</v>
      </c>
      <c r="L48" s="61" t="s">
        <v>405</v>
      </c>
      <c r="M48" s="68">
        <v>40077</v>
      </c>
      <c r="N48" s="68">
        <v>40112</v>
      </c>
      <c r="O48" s="68">
        <v>40112</v>
      </c>
      <c r="P48" s="68">
        <v>40580</v>
      </c>
      <c r="Q48" s="68">
        <v>0</v>
      </c>
      <c r="R48" s="68">
        <v>40640</v>
      </c>
      <c r="S48" s="69">
        <v>0</v>
      </c>
      <c r="T48" s="69">
        <v>40091</v>
      </c>
      <c r="BN48" s="71" t="s">
        <v>96</v>
      </c>
      <c r="BO48" s="72"/>
    </row>
    <row r="49" spans="2:67">
      <c r="B49" s="45">
        <v>44</v>
      </c>
      <c r="C49" s="61" t="s">
        <v>430</v>
      </c>
      <c r="D49" s="64">
        <v>25733</v>
      </c>
      <c r="E49" s="65" t="s">
        <v>79</v>
      </c>
      <c r="F49" s="66" t="s">
        <v>51</v>
      </c>
      <c r="G49" s="67">
        <v>265.74625824660501</v>
      </c>
      <c r="H49" s="67">
        <v>0</v>
      </c>
      <c r="I49" s="67">
        <v>1476</v>
      </c>
      <c r="J49" s="67">
        <v>3100</v>
      </c>
      <c r="K49" s="66" t="s">
        <v>400</v>
      </c>
      <c r="L49" s="61" t="s">
        <v>405</v>
      </c>
      <c r="M49" s="68">
        <v>40042</v>
      </c>
      <c r="N49" s="68">
        <v>40072</v>
      </c>
      <c r="O49" s="68">
        <v>40079</v>
      </c>
      <c r="P49" s="68">
        <v>40580</v>
      </c>
      <c r="Q49" s="68">
        <v>0</v>
      </c>
      <c r="R49" s="68">
        <v>40660</v>
      </c>
      <c r="S49" s="69">
        <v>0</v>
      </c>
      <c r="T49" s="69">
        <v>40051</v>
      </c>
      <c r="BN49" s="73" t="s">
        <v>73</v>
      </c>
      <c r="BO49" s="74" t="s">
        <v>97</v>
      </c>
    </row>
    <row r="50" spans="2:67">
      <c r="B50" s="45">
        <v>45</v>
      </c>
      <c r="C50" s="61" t="s">
        <v>431</v>
      </c>
      <c r="D50" s="64">
        <v>25681</v>
      </c>
      <c r="E50" s="65" t="s">
        <v>79</v>
      </c>
      <c r="F50" s="66" t="s">
        <v>33</v>
      </c>
      <c r="G50" s="67">
        <v>134.0294049272992</v>
      </c>
      <c r="H50" s="67">
        <v>0</v>
      </c>
      <c r="I50" s="67">
        <v>174.4</v>
      </c>
      <c r="J50" s="67">
        <v>3640</v>
      </c>
      <c r="K50" s="66" t="s">
        <v>388</v>
      </c>
      <c r="L50" s="61" t="s">
        <v>77</v>
      </c>
      <c r="M50" s="68">
        <v>39713</v>
      </c>
      <c r="N50" s="68">
        <v>39777</v>
      </c>
      <c r="O50" s="68">
        <v>39777</v>
      </c>
      <c r="P50" s="68">
        <v>40650</v>
      </c>
      <c r="Q50" s="68">
        <v>0</v>
      </c>
      <c r="R50" s="68">
        <v>40700</v>
      </c>
      <c r="S50" s="69">
        <v>0</v>
      </c>
      <c r="T50" s="69">
        <v>39736</v>
      </c>
      <c r="BN50" s="73" t="s">
        <v>79</v>
      </c>
      <c r="BO50" s="74" t="s">
        <v>98</v>
      </c>
    </row>
    <row r="51" spans="2:67">
      <c r="B51" s="45">
        <v>46</v>
      </c>
      <c r="C51" s="61" t="s">
        <v>432</v>
      </c>
      <c r="D51" s="64">
        <v>26100</v>
      </c>
      <c r="E51" s="65" t="s">
        <v>73</v>
      </c>
      <c r="F51" s="66" t="s">
        <v>40</v>
      </c>
      <c r="G51" s="67">
        <v>59.901100000000014</v>
      </c>
      <c r="H51" s="67">
        <v>15.596000000000002</v>
      </c>
      <c r="I51" s="67">
        <v>0</v>
      </c>
      <c r="J51" s="67">
        <v>0</v>
      </c>
      <c r="K51" s="66" t="s">
        <v>404</v>
      </c>
      <c r="L51" s="61" t="s">
        <v>77</v>
      </c>
      <c r="M51" s="68">
        <v>39962</v>
      </c>
      <c r="N51" s="68">
        <v>40095</v>
      </c>
      <c r="O51" s="68">
        <v>40095</v>
      </c>
      <c r="P51" s="68">
        <v>40580</v>
      </c>
      <c r="Q51" s="68">
        <v>0</v>
      </c>
      <c r="R51" s="68">
        <v>40650</v>
      </c>
      <c r="S51" s="69">
        <v>0</v>
      </c>
      <c r="T51" s="69">
        <v>39966</v>
      </c>
      <c r="BN51" s="73" t="s">
        <v>76</v>
      </c>
      <c r="BO51" s="74" t="s">
        <v>99</v>
      </c>
    </row>
    <row r="52" spans="2:67">
      <c r="B52" s="45">
        <v>47</v>
      </c>
      <c r="C52" s="61" t="s">
        <v>433</v>
      </c>
      <c r="D52" s="64">
        <v>26150</v>
      </c>
      <c r="E52" s="65" t="s">
        <v>73</v>
      </c>
      <c r="F52" s="66" t="s">
        <v>51</v>
      </c>
      <c r="G52" s="67">
        <v>324.08900000000011</v>
      </c>
      <c r="H52" s="67">
        <v>76.562000000000026</v>
      </c>
      <c r="I52" s="67">
        <v>580</v>
      </c>
      <c r="J52" s="67">
        <v>3599.9540000000002</v>
      </c>
      <c r="K52" s="66" t="s">
        <v>382</v>
      </c>
      <c r="L52" s="61" t="s">
        <v>77</v>
      </c>
      <c r="M52" s="68">
        <v>40039</v>
      </c>
      <c r="N52" s="68">
        <v>40073</v>
      </c>
      <c r="O52" s="68">
        <v>40080</v>
      </c>
      <c r="P52" s="68">
        <v>40142</v>
      </c>
      <c r="Q52" s="68">
        <v>40142</v>
      </c>
      <c r="R52" s="68">
        <v>40227</v>
      </c>
      <c r="S52" s="69">
        <v>0</v>
      </c>
      <c r="T52" s="69">
        <v>40056</v>
      </c>
      <c r="BN52" s="73" t="s">
        <v>100</v>
      </c>
      <c r="BO52" s="74" t="s">
        <v>101</v>
      </c>
    </row>
    <row r="53" spans="2:67">
      <c r="B53" s="45">
        <v>48</v>
      </c>
      <c r="C53" s="61" t="s">
        <v>434</v>
      </c>
      <c r="D53" s="64">
        <v>25418</v>
      </c>
      <c r="E53" s="65" t="s">
        <v>79</v>
      </c>
      <c r="F53" s="66" t="s">
        <v>40</v>
      </c>
      <c r="G53" s="67">
        <v>65.905999999999963</v>
      </c>
      <c r="H53" s="67">
        <v>39.896000000000001</v>
      </c>
      <c r="I53" s="67">
        <v>0</v>
      </c>
      <c r="J53" s="67">
        <v>0</v>
      </c>
      <c r="K53" s="66" t="s">
        <v>388</v>
      </c>
      <c r="L53" s="61" t="s">
        <v>77</v>
      </c>
      <c r="M53" s="68">
        <v>39821</v>
      </c>
      <c r="N53" s="68">
        <v>39891</v>
      </c>
      <c r="O53" s="68">
        <v>39891</v>
      </c>
      <c r="P53" s="68">
        <v>40580</v>
      </c>
      <c r="Q53" s="68">
        <v>0</v>
      </c>
      <c r="R53" s="68">
        <v>40630</v>
      </c>
      <c r="S53" s="69">
        <v>0</v>
      </c>
      <c r="T53" s="69">
        <v>39468</v>
      </c>
      <c r="BN53" s="73" t="s">
        <v>102</v>
      </c>
      <c r="BO53" s="74" t="s">
        <v>103</v>
      </c>
    </row>
    <row r="54" spans="2:67">
      <c r="B54" s="45">
        <v>49</v>
      </c>
      <c r="C54" s="61" t="s">
        <v>435</v>
      </c>
      <c r="D54" s="64">
        <v>26240</v>
      </c>
      <c r="E54" s="65" t="s">
        <v>73</v>
      </c>
      <c r="F54" s="66" t="s">
        <v>40</v>
      </c>
      <c r="G54" s="67">
        <v>145.44689484976601</v>
      </c>
      <c r="H54" s="67">
        <v>54.929250000000003</v>
      </c>
      <c r="I54" s="67">
        <v>163.75</v>
      </c>
      <c r="J54" s="67">
        <v>2343</v>
      </c>
      <c r="K54" s="66" t="s">
        <v>400</v>
      </c>
      <c r="L54" s="61" t="s">
        <v>77</v>
      </c>
      <c r="M54" s="68">
        <v>40084</v>
      </c>
      <c r="N54" s="68">
        <v>40112</v>
      </c>
      <c r="O54" s="68">
        <v>40112</v>
      </c>
      <c r="P54" s="68">
        <v>40580</v>
      </c>
      <c r="Q54" s="68">
        <v>0</v>
      </c>
      <c r="R54" s="68">
        <v>40660</v>
      </c>
      <c r="S54" s="69">
        <v>0</v>
      </c>
      <c r="T54" s="69">
        <v>40091</v>
      </c>
      <c r="BN54" s="73" t="s">
        <v>104</v>
      </c>
      <c r="BO54" s="74" t="s">
        <v>105</v>
      </c>
    </row>
    <row r="55" spans="2:67">
      <c r="B55" s="45">
        <v>50</v>
      </c>
      <c r="C55" s="46" t="s">
        <v>436</v>
      </c>
      <c r="D55" s="47">
        <v>25536</v>
      </c>
      <c r="E55" s="48" t="s">
        <v>73</v>
      </c>
      <c r="F55" s="49" t="s">
        <v>40</v>
      </c>
      <c r="G55" s="50">
        <v>169.17300000000003</v>
      </c>
      <c r="H55" s="50">
        <v>60.755200000000002</v>
      </c>
      <c r="I55" s="50">
        <v>0</v>
      </c>
      <c r="J55" s="50">
        <v>1875</v>
      </c>
      <c r="K55" s="49" t="s">
        <v>382</v>
      </c>
      <c r="L55" s="46" t="s">
        <v>144</v>
      </c>
      <c r="M55" s="51">
        <v>39896</v>
      </c>
      <c r="N55" s="51">
        <v>39883</v>
      </c>
      <c r="O55" s="51">
        <v>39878</v>
      </c>
      <c r="P55" s="51">
        <v>39999</v>
      </c>
      <c r="Q55" s="51">
        <v>39999</v>
      </c>
      <c r="R55" s="51">
        <v>40069</v>
      </c>
      <c r="S55" s="52">
        <v>0</v>
      </c>
      <c r="T55" s="52">
        <v>39863</v>
      </c>
      <c r="BN55" s="73" t="s">
        <v>106</v>
      </c>
      <c r="BO55" s="74" t="s">
        <v>107</v>
      </c>
    </row>
    <row r="56" spans="2:67">
      <c r="B56" s="45">
        <v>51</v>
      </c>
      <c r="C56" s="61" t="s">
        <v>437</v>
      </c>
      <c r="D56" s="47">
        <v>25965</v>
      </c>
      <c r="E56" s="48" t="s">
        <v>79</v>
      </c>
      <c r="F56" s="49" t="s">
        <v>50</v>
      </c>
      <c r="G56" s="50">
        <v>268.16654999999997</v>
      </c>
      <c r="H56" s="50">
        <v>27.2</v>
      </c>
      <c r="I56" s="50">
        <v>3509.4</v>
      </c>
      <c r="J56" s="50">
        <v>0</v>
      </c>
      <c r="K56" s="49" t="s">
        <v>413</v>
      </c>
      <c r="L56" s="46">
        <v>0</v>
      </c>
      <c r="M56" s="51">
        <v>40042</v>
      </c>
      <c r="N56" s="51">
        <v>40580</v>
      </c>
      <c r="O56" s="51">
        <v>0</v>
      </c>
      <c r="P56" s="51">
        <v>40617</v>
      </c>
      <c r="Q56" s="51">
        <v>0</v>
      </c>
      <c r="R56" s="51">
        <v>40693</v>
      </c>
      <c r="S56" s="52">
        <v>0</v>
      </c>
      <c r="T56" s="52">
        <v>40108</v>
      </c>
      <c r="BN56" s="73" t="s">
        <v>108</v>
      </c>
      <c r="BO56" s="74" t="s">
        <v>109</v>
      </c>
    </row>
    <row r="57" spans="2:67">
      <c r="B57" s="45">
        <v>52</v>
      </c>
      <c r="C57" s="46" t="s">
        <v>438</v>
      </c>
      <c r="D57" s="47">
        <v>26234</v>
      </c>
      <c r="E57" s="48" t="s">
        <v>73</v>
      </c>
      <c r="F57" s="49" t="s">
        <v>40</v>
      </c>
      <c r="G57" s="50">
        <v>121.636</v>
      </c>
      <c r="H57" s="50">
        <v>45.1355</v>
      </c>
      <c r="I57" s="50">
        <v>0</v>
      </c>
      <c r="J57" s="50">
        <v>1572.9</v>
      </c>
      <c r="K57" s="49" t="s">
        <v>404</v>
      </c>
      <c r="L57" s="46" t="s">
        <v>77</v>
      </c>
      <c r="M57" s="51">
        <v>40066</v>
      </c>
      <c r="N57" s="51">
        <v>40093</v>
      </c>
      <c r="O57" s="51">
        <v>40093</v>
      </c>
      <c r="P57" s="51">
        <v>40580</v>
      </c>
      <c r="Q57" s="51">
        <v>0</v>
      </c>
      <c r="R57" s="51">
        <v>40620</v>
      </c>
      <c r="S57" s="52">
        <v>0</v>
      </c>
      <c r="T57" s="52">
        <v>40078</v>
      </c>
      <c r="BN57" s="73" t="s">
        <v>110</v>
      </c>
      <c r="BO57" s="74" t="s">
        <v>111</v>
      </c>
    </row>
    <row r="58" spans="2:67">
      <c r="B58" s="45">
        <v>53</v>
      </c>
      <c r="C58" s="46" t="s">
        <v>439</v>
      </c>
      <c r="D58" s="47">
        <v>26226</v>
      </c>
      <c r="E58" s="48" t="s">
        <v>73</v>
      </c>
      <c r="F58" s="49" t="s">
        <v>40</v>
      </c>
      <c r="G58" s="50">
        <v>38.123999999999995</v>
      </c>
      <c r="H58" s="50">
        <v>15.648000000000001</v>
      </c>
      <c r="I58" s="50">
        <v>0</v>
      </c>
      <c r="J58" s="50">
        <v>503.82</v>
      </c>
      <c r="K58" s="49" t="s">
        <v>400</v>
      </c>
      <c r="L58" s="46" t="s">
        <v>77</v>
      </c>
      <c r="M58" s="51">
        <v>40025</v>
      </c>
      <c r="N58" s="51">
        <v>40100</v>
      </c>
      <c r="O58" s="51">
        <v>40100</v>
      </c>
      <c r="P58" s="51">
        <v>40580</v>
      </c>
      <c r="Q58" s="51">
        <v>0</v>
      </c>
      <c r="R58" s="51">
        <v>40630</v>
      </c>
      <c r="S58" s="52">
        <v>0</v>
      </c>
      <c r="T58" s="52">
        <v>40045</v>
      </c>
    </row>
    <row r="59" spans="2:67">
      <c r="B59" s="45">
        <v>54</v>
      </c>
      <c r="C59" s="46" t="s">
        <v>440</v>
      </c>
      <c r="D59" s="47">
        <v>25255</v>
      </c>
      <c r="E59" s="48" t="s">
        <v>73</v>
      </c>
      <c r="F59" s="49" t="s">
        <v>50</v>
      </c>
      <c r="G59" s="50">
        <v>196.30862499999998</v>
      </c>
      <c r="H59" s="50">
        <v>39</v>
      </c>
      <c r="I59" s="50">
        <v>1787</v>
      </c>
      <c r="J59" s="50">
        <v>0</v>
      </c>
      <c r="K59" s="49" t="s">
        <v>400</v>
      </c>
      <c r="L59" s="46" t="s">
        <v>405</v>
      </c>
      <c r="M59" s="51">
        <v>40025</v>
      </c>
      <c r="N59" s="51">
        <v>40088</v>
      </c>
      <c r="O59" s="51">
        <v>40088</v>
      </c>
      <c r="P59" s="51">
        <v>40580</v>
      </c>
      <c r="Q59" s="51">
        <v>0</v>
      </c>
      <c r="R59" s="51">
        <v>40660</v>
      </c>
      <c r="S59" s="52">
        <v>0</v>
      </c>
      <c r="T59" s="52">
        <v>40045</v>
      </c>
    </row>
    <row r="60" spans="2:67">
      <c r="B60" s="45">
        <v>55</v>
      </c>
      <c r="C60" s="46" t="s">
        <v>441</v>
      </c>
      <c r="D60" s="47">
        <v>25908</v>
      </c>
      <c r="E60" s="48" t="s">
        <v>73</v>
      </c>
      <c r="F60" s="49" t="s">
        <v>40</v>
      </c>
      <c r="G60" s="50">
        <v>57.647000000000006</v>
      </c>
      <c r="H60" s="50">
        <v>21.61</v>
      </c>
      <c r="I60" s="50">
        <v>0</v>
      </c>
      <c r="J60" s="50">
        <v>1000</v>
      </c>
      <c r="K60" s="49" t="s">
        <v>382</v>
      </c>
      <c r="L60" s="46" t="s">
        <v>23</v>
      </c>
      <c r="M60" s="51">
        <v>40049</v>
      </c>
      <c r="N60" s="51">
        <v>40079</v>
      </c>
      <c r="O60" s="51">
        <v>40080</v>
      </c>
      <c r="P60" s="51">
        <v>40106</v>
      </c>
      <c r="Q60" s="51">
        <v>40106</v>
      </c>
      <c r="R60" s="51">
        <v>40181</v>
      </c>
      <c r="S60" s="52">
        <v>0</v>
      </c>
      <c r="T60" s="52">
        <v>40047</v>
      </c>
    </row>
    <row r="61" spans="2:67">
      <c r="B61" s="45">
        <v>56</v>
      </c>
      <c r="C61" s="46">
        <v>0</v>
      </c>
      <c r="D61" s="47">
        <v>0</v>
      </c>
      <c r="E61" s="48">
        <v>0</v>
      </c>
      <c r="F61" s="49">
        <v>0</v>
      </c>
      <c r="G61" s="50">
        <v>0</v>
      </c>
      <c r="H61" s="50">
        <v>0</v>
      </c>
      <c r="I61" s="50">
        <v>0</v>
      </c>
      <c r="J61" s="50">
        <v>0</v>
      </c>
      <c r="K61" s="49">
        <v>0</v>
      </c>
      <c r="L61" s="46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2">
        <v>0</v>
      </c>
      <c r="T61" s="52">
        <v>0</v>
      </c>
    </row>
    <row r="62" spans="2:67">
      <c r="B62" s="45">
        <v>57</v>
      </c>
      <c r="C62" s="46" t="s">
        <v>442</v>
      </c>
      <c r="D62" s="47">
        <v>26162</v>
      </c>
      <c r="E62" s="48" t="s">
        <v>73</v>
      </c>
      <c r="F62" s="49" t="s">
        <v>40</v>
      </c>
      <c r="G62" s="50">
        <v>363.69300000000004</v>
      </c>
      <c r="H62" s="50">
        <v>0</v>
      </c>
      <c r="I62" s="50">
        <v>0</v>
      </c>
      <c r="J62" s="50">
        <v>8303.86</v>
      </c>
      <c r="K62" s="49" t="s">
        <v>382</v>
      </c>
      <c r="L62" s="46" t="s">
        <v>25</v>
      </c>
      <c r="M62" s="51">
        <v>40057</v>
      </c>
      <c r="N62" s="51">
        <v>40091</v>
      </c>
      <c r="O62" s="51">
        <v>40091</v>
      </c>
      <c r="P62" s="51">
        <v>40112</v>
      </c>
      <c r="Q62" s="51">
        <v>40112</v>
      </c>
      <c r="R62" s="51">
        <v>40161</v>
      </c>
      <c r="S62" s="52">
        <v>40130</v>
      </c>
      <c r="T62" s="52">
        <v>40059</v>
      </c>
    </row>
    <row r="63" spans="2:67">
      <c r="B63" s="45">
        <v>58</v>
      </c>
      <c r="C63" s="46" t="s">
        <v>443</v>
      </c>
      <c r="D63" s="47">
        <v>25499</v>
      </c>
      <c r="E63" s="48" t="s">
        <v>73</v>
      </c>
      <c r="F63" s="49" t="s">
        <v>40</v>
      </c>
      <c r="G63" s="50">
        <v>167.69499999999994</v>
      </c>
      <c r="H63" s="50">
        <v>47.38</v>
      </c>
      <c r="I63" s="50">
        <v>445.56</v>
      </c>
      <c r="J63" s="50">
        <v>3240.8448000000003</v>
      </c>
      <c r="K63" s="49" t="s">
        <v>382</v>
      </c>
      <c r="L63" s="46" t="s">
        <v>77</v>
      </c>
      <c r="M63" s="51">
        <v>39963</v>
      </c>
      <c r="N63" s="51">
        <v>39996</v>
      </c>
      <c r="O63" s="51">
        <v>40015</v>
      </c>
      <c r="P63" s="51">
        <v>40150</v>
      </c>
      <c r="Q63" s="51">
        <v>40150</v>
      </c>
      <c r="R63" s="51">
        <v>40226</v>
      </c>
      <c r="S63" s="52">
        <v>0</v>
      </c>
      <c r="T63" s="52">
        <v>39983</v>
      </c>
    </row>
    <row r="64" spans="2:67">
      <c r="B64" s="45">
        <v>59</v>
      </c>
      <c r="C64" s="46" t="s">
        <v>444</v>
      </c>
      <c r="D64" s="47">
        <v>26123</v>
      </c>
      <c r="E64" s="48" t="s">
        <v>79</v>
      </c>
      <c r="F64" s="49" t="s">
        <v>40</v>
      </c>
      <c r="G64" s="50">
        <v>24.317999999999998</v>
      </c>
      <c r="H64" s="50">
        <v>0</v>
      </c>
      <c r="I64" s="50">
        <v>0</v>
      </c>
      <c r="J64" s="50">
        <v>436.8</v>
      </c>
      <c r="K64" s="49" t="s">
        <v>382</v>
      </c>
      <c r="L64" s="46" t="s">
        <v>385</v>
      </c>
      <c r="M64" s="51">
        <v>39994</v>
      </c>
      <c r="N64" s="51">
        <v>39994</v>
      </c>
      <c r="O64" s="51">
        <v>39994</v>
      </c>
      <c r="P64" s="51">
        <v>40060</v>
      </c>
      <c r="Q64" s="51">
        <v>40060</v>
      </c>
      <c r="R64" s="51">
        <v>40106</v>
      </c>
      <c r="S64" s="52">
        <v>40101</v>
      </c>
      <c r="T64" s="52">
        <v>39994</v>
      </c>
    </row>
    <row r="65" spans="2:20">
      <c r="B65" s="45">
        <v>60</v>
      </c>
      <c r="C65" s="46" t="s">
        <v>445</v>
      </c>
      <c r="D65" s="47">
        <v>26123</v>
      </c>
      <c r="E65" s="48" t="s">
        <v>79</v>
      </c>
      <c r="F65" s="49" t="s">
        <v>51</v>
      </c>
      <c r="G65" s="50">
        <v>186.16500000000002</v>
      </c>
      <c r="H65" s="50">
        <v>0</v>
      </c>
      <c r="I65" s="50">
        <v>1575.33</v>
      </c>
      <c r="J65" s="50">
        <v>1490.6399999607002</v>
      </c>
      <c r="K65" s="49" t="s">
        <v>382</v>
      </c>
      <c r="L65" s="46" t="s">
        <v>385</v>
      </c>
      <c r="M65" s="51">
        <v>39994</v>
      </c>
      <c r="N65" s="51">
        <v>39994</v>
      </c>
      <c r="O65" s="51">
        <v>39994</v>
      </c>
      <c r="P65" s="51">
        <v>40060</v>
      </c>
      <c r="Q65" s="51">
        <v>40060</v>
      </c>
      <c r="R65" s="51">
        <v>40106</v>
      </c>
      <c r="S65" s="52">
        <v>40096</v>
      </c>
      <c r="T65" s="52">
        <v>39994</v>
      </c>
    </row>
    <row r="66" spans="2:20">
      <c r="B66" s="45">
        <v>61</v>
      </c>
      <c r="C66" s="46" t="s">
        <v>446</v>
      </c>
      <c r="D66" s="47">
        <v>26123</v>
      </c>
      <c r="E66" s="48" t="s">
        <v>79</v>
      </c>
      <c r="F66" s="49" t="s">
        <v>40</v>
      </c>
      <c r="G66" s="50">
        <v>8.8630000000000013</v>
      </c>
      <c r="H66" s="50">
        <v>0</v>
      </c>
      <c r="I66" s="50">
        <v>0</v>
      </c>
      <c r="J66" s="50">
        <v>194.94</v>
      </c>
      <c r="K66" s="49" t="s">
        <v>382</v>
      </c>
      <c r="L66" s="46" t="s">
        <v>385</v>
      </c>
      <c r="M66" s="51">
        <v>39994</v>
      </c>
      <c r="N66" s="51">
        <v>39994</v>
      </c>
      <c r="O66" s="51">
        <v>39994</v>
      </c>
      <c r="P66" s="51">
        <v>40060</v>
      </c>
      <c r="Q66" s="51">
        <v>40060</v>
      </c>
      <c r="R66" s="51">
        <v>40106</v>
      </c>
      <c r="S66" s="52">
        <v>40087</v>
      </c>
      <c r="T66" s="52">
        <v>39994</v>
      </c>
    </row>
    <row r="67" spans="2:20">
      <c r="B67" s="45">
        <v>62</v>
      </c>
      <c r="C67" s="46" t="s">
        <v>447</v>
      </c>
      <c r="D67" s="47">
        <v>26123</v>
      </c>
      <c r="E67" s="48" t="s">
        <v>79</v>
      </c>
      <c r="F67" s="49" t="s">
        <v>40</v>
      </c>
      <c r="G67" s="50">
        <v>30.262</v>
      </c>
      <c r="H67" s="50">
        <v>0</v>
      </c>
      <c r="I67" s="50">
        <v>512.5</v>
      </c>
      <c r="J67" s="50">
        <v>0</v>
      </c>
      <c r="K67" s="49" t="s">
        <v>382</v>
      </c>
      <c r="L67" s="46" t="s">
        <v>25</v>
      </c>
      <c r="M67" s="51">
        <v>39994</v>
      </c>
      <c r="N67" s="51">
        <v>39994</v>
      </c>
      <c r="O67" s="51">
        <v>39994</v>
      </c>
      <c r="P67" s="51">
        <v>40060</v>
      </c>
      <c r="Q67" s="51">
        <v>40060</v>
      </c>
      <c r="R67" s="51">
        <v>40106</v>
      </c>
      <c r="S67" s="52">
        <v>40070</v>
      </c>
      <c r="T67" s="52">
        <v>39994</v>
      </c>
    </row>
    <row r="68" spans="2:20">
      <c r="B68" s="45">
        <v>63</v>
      </c>
      <c r="C68" s="46" t="s">
        <v>448</v>
      </c>
      <c r="D68" s="47">
        <v>26048</v>
      </c>
      <c r="E68" s="48" t="s">
        <v>79</v>
      </c>
      <c r="F68" s="49" t="s">
        <v>50</v>
      </c>
      <c r="G68" s="50">
        <v>75.796000000000006</v>
      </c>
      <c r="H68" s="50">
        <v>0</v>
      </c>
      <c r="I68" s="50">
        <v>0</v>
      </c>
      <c r="J68" s="50">
        <v>0</v>
      </c>
      <c r="K68" s="49" t="s">
        <v>382</v>
      </c>
      <c r="L68" s="46" t="s">
        <v>25</v>
      </c>
      <c r="M68" s="51">
        <v>40025</v>
      </c>
      <c r="N68" s="51">
        <v>40056</v>
      </c>
      <c r="O68" s="51">
        <v>40056</v>
      </c>
      <c r="P68" s="51">
        <v>40116</v>
      </c>
      <c r="Q68" s="51">
        <v>40116</v>
      </c>
      <c r="R68" s="51">
        <v>40131</v>
      </c>
      <c r="S68" s="52">
        <v>40123</v>
      </c>
      <c r="T68" s="52">
        <v>40037</v>
      </c>
    </row>
    <row r="69" spans="2:20">
      <c r="B69" s="45">
        <v>64</v>
      </c>
      <c r="C69" s="46" t="s">
        <v>449</v>
      </c>
      <c r="D69" s="47">
        <v>26048</v>
      </c>
      <c r="E69" s="48" t="s">
        <v>79</v>
      </c>
      <c r="F69" s="49" t="s">
        <v>50</v>
      </c>
      <c r="G69" s="50">
        <v>212.3989999999998</v>
      </c>
      <c r="H69" s="50">
        <v>0</v>
      </c>
      <c r="I69" s="50">
        <v>0</v>
      </c>
      <c r="J69" s="50">
        <v>0</v>
      </c>
      <c r="K69" s="49" t="s">
        <v>404</v>
      </c>
      <c r="L69" s="46" t="s">
        <v>405</v>
      </c>
      <c r="M69" s="51">
        <v>40025</v>
      </c>
      <c r="N69" s="51">
        <v>40056</v>
      </c>
      <c r="O69" s="51">
        <v>40056</v>
      </c>
      <c r="P69" s="51">
        <v>40580</v>
      </c>
      <c r="Q69" s="51">
        <v>0</v>
      </c>
      <c r="R69" s="51">
        <v>40610</v>
      </c>
      <c r="S69" s="52">
        <v>0</v>
      </c>
      <c r="T69" s="52">
        <v>40037</v>
      </c>
    </row>
    <row r="70" spans="2:20">
      <c r="B70" s="45">
        <v>65</v>
      </c>
      <c r="C70" s="46" t="s">
        <v>450</v>
      </c>
      <c r="D70" s="47">
        <v>25724</v>
      </c>
      <c r="E70" s="48" t="s">
        <v>79</v>
      </c>
      <c r="F70" s="49" t="s">
        <v>33</v>
      </c>
      <c r="G70" s="50">
        <v>43.493000000000002</v>
      </c>
      <c r="H70" s="50">
        <v>26.195999999999998</v>
      </c>
      <c r="I70" s="50">
        <v>145</v>
      </c>
      <c r="J70" s="50">
        <v>671</v>
      </c>
      <c r="K70" s="49" t="s">
        <v>382</v>
      </c>
      <c r="L70" s="46" t="s">
        <v>385</v>
      </c>
      <c r="M70" s="51">
        <v>40044</v>
      </c>
      <c r="N70" s="51">
        <v>40079</v>
      </c>
      <c r="O70" s="51">
        <v>40079</v>
      </c>
      <c r="P70" s="51">
        <v>40122</v>
      </c>
      <c r="Q70" s="51">
        <v>40122</v>
      </c>
      <c r="R70" s="51">
        <v>40157</v>
      </c>
      <c r="S70" s="52">
        <v>40163</v>
      </c>
      <c r="T70" s="52">
        <v>40053</v>
      </c>
    </row>
    <row r="71" spans="2:20">
      <c r="B71" s="45">
        <v>66</v>
      </c>
      <c r="C71" s="46" t="s">
        <v>451</v>
      </c>
      <c r="D71" s="47">
        <v>26172</v>
      </c>
      <c r="E71" s="48" t="s">
        <v>79</v>
      </c>
      <c r="F71" s="49" t="s">
        <v>51</v>
      </c>
      <c r="G71" s="50">
        <v>117.713828545072</v>
      </c>
      <c r="H71" s="50">
        <v>40.68</v>
      </c>
      <c r="I71" s="50">
        <v>287.5</v>
      </c>
      <c r="J71" s="50">
        <v>0</v>
      </c>
      <c r="K71" s="49" t="s">
        <v>413</v>
      </c>
      <c r="L71" s="46">
        <v>0</v>
      </c>
      <c r="M71" s="51">
        <v>40134</v>
      </c>
      <c r="N71" s="51">
        <v>40580</v>
      </c>
      <c r="O71" s="51">
        <v>0</v>
      </c>
      <c r="P71" s="51">
        <v>40650</v>
      </c>
      <c r="Q71" s="51">
        <v>0</v>
      </c>
      <c r="R71" s="51">
        <v>40710</v>
      </c>
      <c r="S71" s="52">
        <v>0</v>
      </c>
      <c r="T71" s="52">
        <v>40141</v>
      </c>
    </row>
    <row r="72" spans="2:20">
      <c r="B72" s="45">
        <v>67</v>
      </c>
      <c r="C72" s="46" t="s">
        <v>452</v>
      </c>
      <c r="D72" s="47">
        <v>26434</v>
      </c>
      <c r="E72" s="48" t="s">
        <v>79</v>
      </c>
      <c r="F72" s="49">
        <v>0</v>
      </c>
      <c r="G72" s="50">
        <v>108.987641185892</v>
      </c>
      <c r="H72" s="50">
        <v>45.817200000000014</v>
      </c>
      <c r="I72" s="50">
        <v>0</v>
      </c>
      <c r="J72" s="50">
        <v>1184.04</v>
      </c>
      <c r="K72" s="49" t="s">
        <v>413</v>
      </c>
      <c r="L72" s="46">
        <v>0</v>
      </c>
      <c r="M72" s="51">
        <v>40142</v>
      </c>
      <c r="N72" s="51">
        <v>40580</v>
      </c>
      <c r="O72" s="51">
        <v>0</v>
      </c>
      <c r="P72" s="51">
        <v>40580</v>
      </c>
      <c r="Q72" s="51">
        <v>0</v>
      </c>
      <c r="R72" s="51">
        <v>40700</v>
      </c>
      <c r="S72" s="52">
        <v>0</v>
      </c>
      <c r="T72" s="52">
        <v>0</v>
      </c>
    </row>
    <row r="73" spans="2:20">
      <c r="B73" s="45">
        <v>68</v>
      </c>
      <c r="C73" s="46" t="s">
        <v>453</v>
      </c>
      <c r="D73" s="47">
        <v>26187</v>
      </c>
      <c r="E73" s="48" t="s">
        <v>73</v>
      </c>
      <c r="F73" s="49" t="s">
        <v>40</v>
      </c>
      <c r="G73" s="50">
        <v>66.788908380385095</v>
      </c>
      <c r="H73" s="50">
        <v>29.876999999999999</v>
      </c>
      <c r="I73" s="50">
        <v>120.7</v>
      </c>
      <c r="J73" s="50">
        <v>699.82</v>
      </c>
      <c r="K73" s="49" t="s">
        <v>413</v>
      </c>
      <c r="L73" s="46">
        <v>0</v>
      </c>
      <c r="M73" s="51">
        <v>40147</v>
      </c>
      <c r="N73" s="51">
        <v>40580</v>
      </c>
      <c r="O73" s="51">
        <v>0</v>
      </c>
      <c r="P73" s="51">
        <v>40620</v>
      </c>
      <c r="Q73" s="51">
        <v>0</v>
      </c>
      <c r="R73" s="51">
        <v>40680</v>
      </c>
      <c r="S73" s="52">
        <v>0</v>
      </c>
      <c r="T73" s="52">
        <v>40156</v>
      </c>
    </row>
    <row r="74" spans="2:20">
      <c r="B74" s="45">
        <v>69</v>
      </c>
      <c r="C74" s="46" t="s">
        <v>454</v>
      </c>
      <c r="D74" s="47">
        <v>25373</v>
      </c>
      <c r="E74" s="48" t="s">
        <v>79</v>
      </c>
      <c r="F74" s="49" t="s">
        <v>387</v>
      </c>
      <c r="G74" s="50">
        <v>382.17199999999963</v>
      </c>
      <c r="H74" s="50">
        <v>35.480800000000009</v>
      </c>
      <c r="I74" s="50">
        <v>319</v>
      </c>
      <c r="J74" s="50">
        <v>4248</v>
      </c>
      <c r="K74" s="49" t="s">
        <v>388</v>
      </c>
      <c r="L74" s="46" t="s">
        <v>77</v>
      </c>
      <c r="M74" s="51">
        <v>39580</v>
      </c>
      <c r="N74" s="51">
        <v>39640</v>
      </c>
      <c r="O74" s="51">
        <v>39640</v>
      </c>
      <c r="P74" s="51">
        <v>40620</v>
      </c>
      <c r="Q74" s="51">
        <v>0</v>
      </c>
      <c r="R74" s="51">
        <v>40720</v>
      </c>
      <c r="S74" s="52">
        <v>0</v>
      </c>
      <c r="T74" s="52">
        <v>39597</v>
      </c>
    </row>
    <row r="75" spans="2:20">
      <c r="B75" s="45">
        <v>70</v>
      </c>
      <c r="C75" s="46" t="s">
        <v>455</v>
      </c>
      <c r="D75" s="47">
        <v>25373</v>
      </c>
      <c r="E75" s="48" t="s">
        <v>79</v>
      </c>
      <c r="F75" s="49" t="s">
        <v>387</v>
      </c>
      <c r="G75" s="50">
        <v>58.268000000000001</v>
      </c>
      <c r="H75" s="50">
        <v>35.480800000000009</v>
      </c>
      <c r="I75" s="50">
        <v>319</v>
      </c>
      <c r="J75" s="50">
        <v>242</v>
      </c>
      <c r="K75" s="49" t="s">
        <v>388</v>
      </c>
      <c r="L75" s="46" t="s">
        <v>77</v>
      </c>
      <c r="M75" s="51">
        <v>39580</v>
      </c>
      <c r="N75" s="51">
        <v>39640</v>
      </c>
      <c r="O75" s="51">
        <v>39640</v>
      </c>
      <c r="P75" s="51">
        <v>40620</v>
      </c>
      <c r="Q75" s="51">
        <v>0</v>
      </c>
      <c r="R75" s="51">
        <v>40720</v>
      </c>
      <c r="S75" s="52">
        <v>0</v>
      </c>
      <c r="T75" s="52">
        <v>39597</v>
      </c>
    </row>
    <row r="76" spans="2:20">
      <c r="B76" s="45">
        <v>71</v>
      </c>
      <c r="C76" s="46" t="s">
        <v>456</v>
      </c>
      <c r="D76" s="47">
        <v>26174</v>
      </c>
      <c r="E76" s="48" t="s">
        <v>79</v>
      </c>
      <c r="F76" s="49" t="s">
        <v>33</v>
      </c>
      <c r="G76" s="50">
        <v>101.72799999999998</v>
      </c>
      <c r="H76" s="50">
        <v>0</v>
      </c>
      <c r="I76" s="50">
        <v>277.64999999999998</v>
      </c>
      <c r="J76" s="50">
        <v>2068</v>
      </c>
      <c r="K76" s="49" t="s">
        <v>404</v>
      </c>
      <c r="L76" s="46" t="s">
        <v>405</v>
      </c>
      <c r="M76" s="51">
        <v>40051</v>
      </c>
      <c r="N76" s="51">
        <v>40081</v>
      </c>
      <c r="O76" s="51">
        <v>40081</v>
      </c>
      <c r="P76" s="51">
        <v>40580</v>
      </c>
      <c r="Q76" s="51">
        <v>0</v>
      </c>
      <c r="R76" s="51">
        <v>40660</v>
      </c>
      <c r="S76" s="52">
        <v>0</v>
      </c>
      <c r="T76" s="52">
        <v>40051</v>
      </c>
    </row>
    <row r="77" spans="2:20">
      <c r="B77" s="45">
        <v>72</v>
      </c>
      <c r="C77" s="46" t="s">
        <v>457</v>
      </c>
      <c r="D77" s="47">
        <v>26208</v>
      </c>
      <c r="E77" s="48" t="s">
        <v>73</v>
      </c>
      <c r="F77" s="49" t="s">
        <v>40</v>
      </c>
      <c r="G77" s="50">
        <v>268.87700000000001</v>
      </c>
      <c r="H77" s="50">
        <v>48.8</v>
      </c>
      <c r="I77" s="50">
        <v>0</v>
      </c>
      <c r="J77" s="50">
        <v>3220.4</v>
      </c>
      <c r="K77" s="49" t="s">
        <v>400</v>
      </c>
      <c r="L77" s="46" t="s">
        <v>405</v>
      </c>
      <c r="M77" s="51">
        <v>40078</v>
      </c>
      <c r="N77" s="51">
        <v>40105</v>
      </c>
      <c r="O77" s="51">
        <v>40100</v>
      </c>
      <c r="P77" s="51">
        <v>40580</v>
      </c>
      <c r="Q77" s="51">
        <v>0</v>
      </c>
      <c r="R77" s="51">
        <v>40645</v>
      </c>
      <c r="S77" s="52">
        <v>0</v>
      </c>
      <c r="T77" s="52">
        <v>40091</v>
      </c>
    </row>
    <row r="78" spans="2:20">
      <c r="B78" s="45">
        <v>73</v>
      </c>
      <c r="C78" s="46" t="s">
        <v>458</v>
      </c>
      <c r="D78" s="47">
        <v>26206</v>
      </c>
      <c r="E78" s="48" t="s">
        <v>73</v>
      </c>
      <c r="F78" s="49" t="s">
        <v>51</v>
      </c>
      <c r="G78" s="50">
        <v>363.4319145</v>
      </c>
      <c r="H78" s="50">
        <v>99.65600000000002</v>
      </c>
      <c r="I78" s="50">
        <v>3450.9</v>
      </c>
      <c r="J78" s="50">
        <v>0</v>
      </c>
      <c r="K78" s="49" t="s">
        <v>400</v>
      </c>
      <c r="L78" s="46" t="s">
        <v>405</v>
      </c>
      <c r="M78" s="51">
        <v>40086</v>
      </c>
      <c r="N78" s="51">
        <v>40140</v>
      </c>
      <c r="O78" s="51">
        <v>40140</v>
      </c>
      <c r="P78" s="51">
        <v>40580</v>
      </c>
      <c r="Q78" s="51">
        <v>0</v>
      </c>
      <c r="R78" s="51">
        <v>40665</v>
      </c>
      <c r="S78" s="52">
        <v>0</v>
      </c>
      <c r="T78" s="52">
        <v>40091</v>
      </c>
    </row>
    <row r="79" spans="2:20">
      <c r="B79" s="45">
        <v>74</v>
      </c>
      <c r="C79" s="46" t="s">
        <v>459</v>
      </c>
      <c r="D79" s="47">
        <v>26244</v>
      </c>
      <c r="E79" s="48" t="s">
        <v>73</v>
      </c>
      <c r="F79" s="49" t="s">
        <v>40</v>
      </c>
      <c r="G79" s="50">
        <v>178.80430000000007</v>
      </c>
      <c r="H79" s="50">
        <v>63.534199999999998</v>
      </c>
      <c r="I79" s="50">
        <v>0</v>
      </c>
      <c r="J79" s="50">
        <v>1398.95</v>
      </c>
      <c r="K79" s="49" t="s">
        <v>382</v>
      </c>
      <c r="L79" s="46" t="s">
        <v>385</v>
      </c>
      <c r="M79" s="51">
        <v>40086</v>
      </c>
      <c r="N79" s="51">
        <v>40098</v>
      </c>
      <c r="O79" s="51">
        <v>40100</v>
      </c>
      <c r="P79" s="51">
        <v>40100</v>
      </c>
      <c r="Q79" s="51">
        <v>40100</v>
      </c>
      <c r="R79" s="51">
        <v>40156</v>
      </c>
      <c r="S79" s="52">
        <v>40141</v>
      </c>
      <c r="T79" s="52">
        <v>40091</v>
      </c>
    </row>
    <row r="80" spans="2:20">
      <c r="B80" s="45">
        <v>75</v>
      </c>
      <c r="C80" s="46" t="s">
        <v>460</v>
      </c>
      <c r="D80" s="47">
        <v>26297</v>
      </c>
      <c r="E80" s="48" t="s">
        <v>79</v>
      </c>
      <c r="F80" s="49" t="s">
        <v>50</v>
      </c>
      <c r="G80" s="50">
        <v>217.22299999999996</v>
      </c>
      <c r="H80" s="50">
        <v>47.483999999999995</v>
      </c>
      <c r="I80" s="50">
        <v>2377.33</v>
      </c>
      <c r="J80" s="50">
        <v>0</v>
      </c>
      <c r="K80" s="49" t="s">
        <v>404</v>
      </c>
      <c r="L80" s="46" t="s">
        <v>405</v>
      </c>
      <c r="M80" s="51">
        <v>40086</v>
      </c>
      <c r="N80" s="51">
        <v>40121</v>
      </c>
      <c r="O80" s="51">
        <v>40121</v>
      </c>
      <c r="P80" s="51">
        <v>40580</v>
      </c>
      <c r="Q80" s="51">
        <v>0</v>
      </c>
      <c r="R80" s="51">
        <v>40640</v>
      </c>
      <c r="S80" s="52">
        <v>0</v>
      </c>
      <c r="T80" s="52">
        <v>40091</v>
      </c>
    </row>
    <row r="81" spans="2:20">
      <c r="B81" s="45">
        <v>76</v>
      </c>
      <c r="C81" s="46" t="s">
        <v>461</v>
      </c>
      <c r="D81" s="47">
        <v>26068</v>
      </c>
      <c r="E81" s="48" t="s">
        <v>73</v>
      </c>
      <c r="F81" s="49" t="s">
        <v>40</v>
      </c>
      <c r="G81" s="50">
        <v>57.4974553895117</v>
      </c>
      <c r="H81" s="50">
        <v>12.9</v>
      </c>
      <c r="I81" s="50">
        <v>73.7</v>
      </c>
      <c r="J81" s="50">
        <v>664</v>
      </c>
      <c r="K81" s="49" t="s">
        <v>404</v>
      </c>
      <c r="L81" s="46" t="s">
        <v>405</v>
      </c>
      <c r="M81" s="51">
        <v>40099</v>
      </c>
      <c r="N81" s="51">
        <v>40129</v>
      </c>
      <c r="O81" s="51">
        <v>40134</v>
      </c>
      <c r="P81" s="51">
        <v>40580</v>
      </c>
      <c r="Q81" s="51">
        <v>0</v>
      </c>
      <c r="R81" s="51">
        <v>40640</v>
      </c>
      <c r="S81" s="52">
        <v>0</v>
      </c>
      <c r="T81" s="52">
        <v>40106</v>
      </c>
    </row>
    <row r="82" spans="2:20">
      <c r="B82" s="45">
        <v>77</v>
      </c>
      <c r="C82" s="46" t="s">
        <v>462</v>
      </c>
      <c r="D82" s="47">
        <v>26230</v>
      </c>
      <c r="E82" s="48" t="s">
        <v>73</v>
      </c>
      <c r="F82" s="49" t="s">
        <v>40</v>
      </c>
      <c r="G82" s="50">
        <v>75.148114051138904</v>
      </c>
      <c r="H82" s="50">
        <v>22.73</v>
      </c>
      <c r="I82" s="50">
        <v>0</v>
      </c>
      <c r="J82" s="50">
        <v>1320</v>
      </c>
      <c r="K82" s="49" t="s">
        <v>413</v>
      </c>
      <c r="L82" s="46">
        <v>0</v>
      </c>
      <c r="M82" s="51">
        <v>40114</v>
      </c>
      <c r="N82" s="51">
        <v>40580</v>
      </c>
      <c r="O82" s="51">
        <v>0</v>
      </c>
      <c r="P82" s="51">
        <v>40620</v>
      </c>
      <c r="Q82" s="51">
        <v>0</v>
      </c>
      <c r="R82" s="51">
        <v>40680</v>
      </c>
      <c r="S82" s="52">
        <v>0</v>
      </c>
      <c r="T82" s="52">
        <v>40120</v>
      </c>
    </row>
    <row r="83" spans="2:20">
      <c r="B83" s="45">
        <v>78</v>
      </c>
      <c r="C83" s="46" t="s">
        <v>463</v>
      </c>
      <c r="D83" s="47">
        <v>26254</v>
      </c>
      <c r="E83" s="48" t="s">
        <v>79</v>
      </c>
      <c r="F83" s="49" t="s">
        <v>40</v>
      </c>
      <c r="G83" s="50">
        <v>68.590459556652718</v>
      </c>
      <c r="H83" s="50">
        <v>29.87</v>
      </c>
      <c r="I83" s="50">
        <v>71.25</v>
      </c>
      <c r="J83" s="50">
        <v>694.8</v>
      </c>
      <c r="K83" s="49" t="s">
        <v>404</v>
      </c>
      <c r="L83" s="46" t="s">
        <v>405</v>
      </c>
      <c r="M83" s="51">
        <v>40102</v>
      </c>
      <c r="N83" s="51">
        <v>40140</v>
      </c>
      <c r="O83" s="51">
        <v>40140</v>
      </c>
      <c r="P83" s="51">
        <v>40580</v>
      </c>
      <c r="Q83" s="51">
        <v>0</v>
      </c>
      <c r="R83" s="51">
        <v>40630</v>
      </c>
      <c r="S83" s="52">
        <v>0</v>
      </c>
      <c r="T83" s="52">
        <v>40108</v>
      </c>
    </row>
    <row r="84" spans="2:20">
      <c r="B84" s="45">
        <v>79</v>
      </c>
      <c r="C84" s="46" t="s">
        <v>464</v>
      </c>
      <c r="D84" s="47">
        <v>26229</v>
      </c>
      <c r="E84" s="48" t="s">
        <v>73</v>
      </c>
      <c r="F84" s="49" t="s">
        <v>47</v>
      </c>
      <c r="G84" s="50">
        <v>86.47</v>
      </c>
      <c r="H84" s="50">
        <v>0</v>
      </c>
      <c r="I84" s="50">
        <v>0</v>
      </c>
      <c r="J84" s="50">
        <v>1500</v>
      </c>
      <c r="K84" s="49" t="s">
        <v>400</v>
      </c>
      <c r="L84" s="46" t="s">
        <v>405</v>
      </c>
      <c r="M84" s="51">
        <v>40105</v>
      </c>
      <c r="N84" s="51">
        <v>40143</v>
      </c>
      <c r="O84" s="51">
        <v>40143</v>
      </c>
      <c r="P84" s="51">
        <v>40580</v>
      </c>
      <c r="Q84" s="51">
        <v>0</v>
      </c>
      <c r="R84" s="51">
        <v>40610</v>
      </c>
      <c r="S84" s="52">
        <v>0</v>
      </c>
      <c r="T84" s="52">
        <v>40133</v>
      </c>
    </row>
    <row r="85" spans="2:20">
      <c r="B85" s="45">
        <v>80</v>
      </c>
      <c r="C85" s="46" t="s">
        <v>465</v>
      </c>
      <c r="D85" s="47">
        <v>26156</v>
      </c>
      <c r="E85" s="48" t="s">
        <v>79</v>
      </c>
      <c r="F85" s="49" t="s">
        <v>40</v>
      </c>
      <c r="G85" s="50">
        <v>37.786501759997201</v>
      </c>
      <c r="H85" s="50">
        <v>0</v>
      </c>
      <c r="I85" s="50">
        <v>0</v>
      </c>
      <c r="J85" s="50">
        <v>646.23949999999991</v>
      </c>
      <c r="K85" s="49" t="s">
        <v>404</v>
      </c>
      <c r="L85" s="46" t="s">
        <v>405</v>
      </c>
      <c r="M85" s="51">
        <v>40108</v>
      </c>
      <c r="N85" s="51">
        <v>40141</v>
      </c>
      <c r="O85" s="51">
        <v>40141</v>
      </c>
      <c r="P85" s="51">
        <v>40580</v>
      </c>
      <c r="Q85" s="51">
        <v>0</v>
      </c>
      <c r="R85" s="51">
        <v>40600</v>
      </c>
      <c r="S85" s="52">
        <v>0</v>
      </c>
      <c r="T85" s="52">
        <v>40116</v>
      </c>
    </row>
    <row r="86" spans="2:20">
      <c r="B86" s="45">
        <v>81</v>
      </c>
      <c r="C86" s="46" t="s">
        <v>466</v>
      </c>
      <c r="D86" s="47">
        <v>26311</v>
      </c>
      <c r="E86" s="48" t="s">
        <v>79</v>
      </c>
      <c r="F86" s="49" t="s">
        <v>50</v>
      </c>
      <c r="G86" s="50">
        <v>159.80969999999994</v>
      </c>
      <c r="H86" s="50">
        <v>0</v>
      </c>
      <c r="I86" s="50">
        <v>1111.05</v>
      </c>
      <c r="J86" s="50">
        <v>0</v>
      </c>
      <c r="K86" s="49" t="s">
        <v>467</v>
      </c>
      <c r="L86" s="46" t="s">
        <v>405</v>
      </c>
      <c r="M86" s="51">
        <v>40111</v>
      </c>
      <c r="N86" s="51">
        <v>40147</v>
      </c>
      <c r="O86" s="51">
        <v>40147</v>
      </c>
      <c r="P86" s="51">
        <v>40640</v>
      </c>
      <c r="Q86" s="51">
        <v>0</v>
      </c>
      <c r="R86" s="51">
        <v>40670</v>
      </c>
      <c r="S86" s="52">
        <v>0</v>
      </c>
      <c r="T86" s="52">
        <v>40116</v>
      </c>
    </row>
    <row r="87" spans="2:20">
      <c r="B87" s="45">
        <v>82</v>
      </c>
      <c r="C87" s="46" t="s">
        <v>468</v>
      </c>
      <c r="D87" s="47">
        <v>25994</v>
      </c>
      <c r="E87" s="48" t="s">
        <v>73</v>
      </c>
      <c r="F87" s="49" t="s">
        <v>50</v>
      </c>
      <c r="G87" s="50">
        <v>54.211165161799997</v>
      </c>
      <c r="H87" s="50">
        <v>0</v>
      </c>
      <c r="I87" s="50">
        <v>400.3</v>
      </c>
      <c r="J87" s="50">
        <v>0</v>
      </c>
      <c r="K87" s="49" t="s">
        <v>404</v>
      </c>
      <c r="L87" s="46" t="s">
        <v>405</v>
      </c>
      <c r="M87" s="51">
        <v>40112</v>
      </c>
      <c r="N87" s="51">
        <v>40124</v>
      </c>
      <c r="O87" s="51">
        <v>40129</v>
      </c>
      <c r="P87" s="51">
        <v>40580</v>
      </c>
      <c r="Q87" s="51">
        <v>0</v>
      </c>
      <c r="R87" s="51">
        <v>40600</v>
      </c>
      <c r="S87" s="52">
        <v>0</v>
      </c>
      <c r="T87" s="52">
        <v>40120</v>
      </c>
    </row>
    <row r="88" spans="2:20">
      <c r="B88" s="45">
        <v>83</v>
      </c>
      <c r="C88" s="46" t="s">
        <v>469</v>
      </c>
      <c r="D88" s="47">
        <v>26333</v>
      </c>
      <c r="E88" s="48" t="s">
        <v>79</v>
      </c>
      <c r="F88" s="49" t="s">
        <v>40</v>
      </c>
      <c r="G88" s="50">
        <v>192.48267999999999</v>
      </c>
      <c r="H88" s="50">
        <v>58.921999999999997</v>
      </c>
      <c r="I88" s="50">
        <v>367.9</v>
      </c>
      <c r="J88" s="50">
        <v>1864.3760000000002</v>
      </c>
      <c r="K88" s="49" t="s">
        <v>413</v>
      </c>
      <c r="L88" s="46">
        <v>0</v>
      </c>
      <c r="M88" s="51">
        <v>40114</v>
      </c>
      <c r="N88" s="51">
        <v>40580</v>
      </c>
      <c r="O88" s="51">
        <v>0</v>
      </c>
      <c r="P88" s="51">
        <v>40620</v>
      </c>
      <c r="Q88" s="51">
        <v>0</v>
      </c>
      <c r="R88" s="51">
        <v>40700</v>
      </c>
      <c r="S88" s="52">
        <v>0</v>
      </c>
      <c r="T88" s="52">
        <v>40147</v>
      </c>
    </row>
    <row r="89" spans="2:20">
      <c r="B89" s="45">
        <v>84</v>
      </c>
      <c r="C89" s="46" t="s">
        <v>470</v>
      </c>
      <c r="D89" s="47">
        <v>26385</v>
      </c>
      <c r="E89" s="48" t="s">
        <v>73</v>
      </c>
      <c r="F89" s="49" t="s">
        <v>40</v>
      </c>
      <c r="G89" s="50">
        <v>57.4974553895117</v>
      </c>
      <c r="H89" s="50">
        <v>24.608000000000001</v>
      </c>
      <c r="I89" s="50">
        <v>73.7</v>
      </c>
      <c r="J89" s="50">
        <v>664</v>
      </c>
      <c r="K89" s="49" t="s">
        <v>467</v>
      </c>
      <c r="L89" s="46" t="s">
        <v>405</v>
      </c>
      <c r="M89" s="51">
        <v>40113</v>
      </c>
      <c r="N89" s="51">
        <v>40153</v>
      </c>
      <c r="O89" s="51">
        <v>40164</v>
      </c>
      <c r="P89" s="51">
        <v>40605</v>
      </c>
      <c r="Q89" s="51">
        <v>0</v>
      </c>
      <c r="R89" s="51">
        <v>40645</v>
      </c>
      <c r="S89" s="52">
        <v>0</v>
      </c>
      <c r="T89" s="52">
        <v>40133</v>
      </c>
    </row>
    <row r="90" spans="2:20">
      <c r="B90" s="45">
        <v>85</v>
      </c>
      <c r="C90" s="46" t="s">
        <v>471</v>
      </c>
      <c r="D90" s="47">
        <v>26248</v>
      </c>
      <c r="E90" s="48" t="s">
        <v>73</v>
      </c>
      <c r="F90" s="49" t="s">
        <v>51</v>
      </c>
      <c r="G90" s="50">
        <v>171.32197500000001</v>
      </c>
      <c r="H90" s="50">
        <v>55.726800000000004</v>
      </c>
      <c r="I90" s="50">
        <v>633.70000000000005</v>
      </c>
      <c r="J90" s="50">
        <v>1719.345</v>
      </c>
      <c r="K90" s="49" t="s">
        <v>467</v>
      </c>
      <c r="L90" s="46" t="s">
        <v>405</v>
      </c>
      <c r="M90" s="51">
        <v>40113</v>
      </c>
      <c r="N90" s="51">
        <v>40152</v>
      </c>
      <c r="O90" s="51">
        <v>40163</v>
      </c>
      <c r="P90" s="51">
        <v>40610</v>
      </c>
      <c r="Q90" s="51">
        <v>0</v>
      </c>
      <c r="R90" s="51">
        <v>40670</v>
      </c>
      <c r="S90" s="52">
        <v>0</v>
      </c>
      <c r="T90" s="52">
        <v>40133</v>
      </c>
    </row>
    <row r="91" spans="2:20">
      <c r="B91" s="45">
        <v>86</v>
      </c>
      <c r="C91" s="46" t="s">
        <v>472</v>
      </c>
      <c r="D91" s="47">
        <v>26355</v>
      </c>
      <c r="E91" s="48" t="s">
        <v>79</v>
      </c>
      <c r="F91" s="49" t="s">
        <v>40</v>
      </c>
      <c r="G91" s="50">
        <v>110.381972874621</v>
      </c>
      <c r="H91" s="50">
        <v>37.591999999999999</v>
      </c>
      <c r="I91" s="50">
        <v>71.400000000000006</v>
      </c>
      <c r="J91" s="50">
        <v>1400</v>
      </c>
      <c r="K91" s="49" t="s">
        <v>413</v>
      </c>
      <c r="L91" s="46">
        <v>0</v>
      </c>
      <c r="M91" s="51">
        <v>40115</v>
      </c>
      <c r="N91" s="51">
        <v>40580</v>
      </c>
      <c r="O91" s="51">
        <v>0</v>
      </c>
      <c r="P91" s="51">
        <v>40620</v>
      </c>
      <c r="Q91" s="51">
        <v>0</v>
      </c>
      <c r="R91" s="51">
        <v>40680</v>
      </c>
      <c r="S91" s="52">
        <v>0</v>
      </c>
      <c r="T91" s="52">
        <v>40147</v>
      </c>
    </row>
    <row r="92" spans="2:20">
      <c r="B92" s="45">
        <v>87</v>
      </c>
      <c r="C92" s="46" t="s">
        <v>473</v>
      </c>
      <c r="D92" s="47">
        <v>26352</v>
      </c>
      <c r="E92" s="48" t="s">
        <v>73</v>
      </c>
      <c r="F92" s="49" t="s">
        <v>40</v>
      </c>
      <c r="G92" s="50">
        <v>300.69573500679002</v>
      </c>
      <c r="H92" s="50">
        <v>0</v>
      </c>
      <c r="I92" s="50">
        <v>588.29999999999995</v>
      </c>
      <c r="J92" s="50">
        <v>4200</v>
      </c>
      <c r="K92" s="49" t="s">
        <v>467</v>
      </c>
      <c r="L92" s="46" t="s">
        <v>405</v>
      </c>
      <c r="M92" s="51">
        <v>40116</v>
      </c>
      <c r="N92" s="51">
        <v>40151</v>
      </c>
      <c r="O92" s="51">
        <v>40152</v>
      </c>
      <c r="P92" s="51">
        <v>40640</v>
      </c>
      <c r="Q92" s="51">
        <v>0</v>
      </c>
      <c r="R92" s="51">
        <v>40690</v>
      </c>
      <c r="S92" s="52">
        <v>0</v>
      </c>
      <c r="T92" s="52">
        <v>40133</v>
      </c>
    </row>
    <row r="93" spans="2:20">
      <c r="B93" s="45">
        <v>88</v>
      </c>
      <c r="C93" s="46" t="s">
        <v>474</v>
      </c>
      <c r="D93" s="47">
        <v>25842</v>
      </c>
      <c r="E93" s="48" t="s">
        <v>73</v>
      </c>
      <c r="F93" s="49" t="s">
        <v>40</v>
      </c>
      <c r="G93" s="50">
        <v>585.20180536608905</v>
      </c>
      <c r="H93" s="50">
        <v>173.11</v>
      </c>
      <c r="I93" s="50">
        <v>932.25</v>
      </c>
      <c r="J93" s="50">
        <v>5450</v>
      </c>
      <c r="K93" s="49" t="s">
        <v>413</v>
      </c>
      <c r="L93" s="46">
        <v>0</v>
      </c>
      <c r="M93" s="51">
        <v>40130</v>
      </c>
      <c r="N93" s="51">
        <v>40580</v>
      </c>
      <c r="O93" s="51">
        <v>0</v>
      </c>
      <c r="P93" s="51">
        <v>40630</v>
      </c>
      <c r="Q93" s="51">
        <v>0</v>
      </c>
      <c r="R93" s="51">
        <v>40730</v>
      </c>
      <c r="S93" s="52">
        <v>0</v>
      </c>
      <c r="T93" s="52">
        <v>40140</v>
      </c>
    </row>
    <row r="94" spans="2:20">
      <c r="B94" s="45">
        <v>89</v>
      </c>
      <c r="C94" s="46" t="s">
        <v>475</v>
      </c>
      <c r="D94" s="47">
        <v>24426</v>
      </c>
      <c r="E94" s="48" t="s">
        <v>79</v>
      </c>
      <c r="F94" s="49" t="s">
        <v>40</v>
      </c>
      <c r="G94" s="50">
        <v>93.589999999999975</v>
      </c>
      <c r="H94" s="50">
        <v>55.148000000000003</v>
      </c>
      <c r="I94" s="50">
        <v>0</v>
      </c>
      <c r="J94" s="50">
        <v>2537.5</v>
      </c>
      <c r="K94" s="49" t="s">
        <v>467</v>
      </c>
      <c r="L94" s="46" t="s">
        <v>405</v>
      </c>
      <c r="M94" s="51">
        <v>40116</v>
      </c>
      <c r="N94" s="51">
        <v>40147</v>
      </c>
      <c r="O94" s="51">
        <v>40147</v>
      </c>
      <c r="P94" s="51">
        <v>40595</v>
      </c>
      <c r="Q94" s="51">
        <v>0</v>
      </c>
      <c r="R94" s="51">
        <v>40640</v>
      </c>
      <c r="S94" s="52">
        <v>0</v>
      </c>
      <c r="T94" s="52">
        <v>40129</v>
      </c>
    </row>
    <row r="95" spans="2:20">
      <c r="B95" s="45">
        <v>90</v>
      </c>
      <c r="C95" s="46" t="s">
        <v>476</v>
      </c>
      <c r="D95" s="47">
        <v>25994</v>
      </c>
      <c r="E95" s="48" t="s">
        <v>73</v>
      </c>
      <c r="F95" s="49" t="s">
        <v>40</v>
      </c>
      <c r="G95" s="50">
        <v>206.36718911668001</v>
      </c>
      <c r="H95" s="50">
        <v>0</v>
      </c>
      <c r="I95" s="50">
        <v>955</v>
      </c>
      <c r="J95" s="50">
        <v>0</v>
      </c>
      <c r="K95" s="49" t="s">
        <v>404</v>
      </c>
      <c r="L95" s="46" t="s">
        <v>405</v>
      </c>
      <c r="M95" s="51">
        <v>40112</v>
      </c>
      <c r="N95" s="51">
        <v>40124</v>
      </c>
      <c r="O95" s="51">
        <v>40129</v>
      </c>
      <c r="P95" s="51">
        <v>40580</v>
      </c>
      <c r="Q95" s="51">
        <v>0</v>
      </c>
      <c r="R95" s="51">
        <v>40600</v>
      </c>
      <c r="S95" s="52">
        <v>0</v>
      </c>
      <c r="T95" s="52">
        <v>40120</v>
      </c>
    </row>
    <row r="96" spans="2:20">
      <c r="B96" s="45">
        <v>91</v>
      </c>
      <c r="C96" s="46" t="s">
        <v>477</v>
      </c>
      <c r="D96" s="47">
        <v>26347</v>
      </c>
      <c r="E96" s="48" t="s">
        <v>73</v>
      </c>
      <c r="F96" s="49" t="s">
        <v>40</v>
      </c>
      <c r="G96" s="50">
        <v>1200.6631834826801</v>
      </c>
      <c r="H96" s="50">
        <v>279.1144000000001</v>
      </c>
      <c r="I96" s="50">
        <v>4703.0200000000004</v>
      </c>
      <c r="J96" s="50">
        <v>11185</v>
      </c>
      <c r="K96" s="49" t="s">
        <v>413</v>
      </c>
      <c r="L96" s="46">
        <v>0</v>
      </c>
      <c r="M96" s="51">
        <v>40130</v>
      </c>
      <c r="N96" s="51">
        <v>40580</v>
      </c>
      <c r="O96" s="51">
        <v>0</v>
      </c>
      <c r="P96" s="51">
        <v>40604</v>
      </c>
      <c r="Q96" s="51">
        <v>0</v>
      </c>
      <c r="R96" s="51">
        <v>40730</v>
      </c>
      <c r="S96" s="52">
        <v>0</v>
      </c>
      <c r="T96" s="52">
        <v>40144</v>
      </c>
    </row>
    <row r="97" spans="2:20">
      <c r="B97" s="45">
        <v>92</v>
      </c>
      <c r="C97" s="46">
        <v>0</v>
      </c>
      <c r="D97" s="47">
        <v>0</v>
      </c>
      <c r="E97" s="48">
        <v>0</v>
      </c>
      <c r="F97" s="49">
        <v>0</v>
      </c>
      <c r="G97" s="50">
        <v>0</v>
      </c>
      <c r="H97" s="50">
        <v>0</v>
      </c>
      <c r="I97" s="50">
        <v>0</v>
      </c>
      <c r="J97" s="50">
        <v>0</v>
      </c>
      <c r="K97" s="49">
        <v>0</v>
      </c>
      <c r="L97" s="46">
        <v>0</v>
      </c>
      <c r="M97" s="51">
        <v>0</v>
      </c>
      <c r="N97" s="51">
        <v>0</v>
      </c>
      <c r="O97" s="51">
        <v>0</v>
      </c>
      <c r="P97" s="51">
        <v>0</v>
      </c>
      <c r="Q97" s="51">
        <v>0</v>
      </c>
      <c r="R97" s="51">
        <v>0</v>
      </c>
      <c r="S97" s="52">
        <v>0</v>
      </c>
      <c r="T97" s="52">
        <v>0</v>
      </c>
    </row>
    <row r="98" spans="2:20">
      <c r="B98" s="45">
        <v>93</v>
      </c>
      <c r="C98" s="46">
        <v>0</v>
      </c>
      <c r="D98" s="47">
        <v>0</v>
      </c>
      <c r="E98" s="48">
        <v>0</v>
      </c>
      <c r="F98" s="49">
        <v>0</v>
      </c>
      <c r="G98" s="50">
        <v>0</v>
      </c>
      <c r="H98" s="50">
        <v>0</v>
      </c>
      <c r="I98" s="50">
        <v>0</v>
      </c>
      <c r="J98" s="50">
        <v>0</v>
      </c>
      <c r="K98" s="49">
        <v>0</v>
      </c>
      <c r="L98" s="46">
        <v>0</v>
      </c>
      <c r="M98" s="51">
        <v>0</v>
      </c>
      <c r="N98" s="51">
        <v>0</v>
      </c>
      <c r="O98" s="51">
        <v>0</v>
      </c>
      <c r="P98" s="51">
        <v>0</v>
      </c>
      <c r="Q98" s="51">
        <v>0</v>
      </c>
      <c r="R98" s="51">
        <v>0</v>
      </c>
      <c r="S98" s="52">
        <v>0</v>
      </c>
      <c r="T98" s="52">
        <v>0</v>
      </c>
    </row>
    <row r="99" spans="2:20">
      <c r="B99" s="45">
        <v>94</v>
      </c>
      <c r="C99" s="46">
        <v>0</v>
      </c>
      <c r="D99" s="47">
        <v>0</v>
      </c>
      <c r="E99" s="48">
        <v>0</v>
      </c>
      <c r="F99" s="49">
        <v>0</v>
      </c>
      <c r="G99" s="50">
        <v>0</v>
      </c>
      <c r="H99" s="50">
        <v>0</v>
      </c>
      <c r="I99" s="50">
        <v>0</v>
      </c>
      <c r="J99" s="50">
        <v>0</v>
      </c>
      <c r="K99" s="49">
        <v>0</v>
      </c>
      <c r="L99" s="46">
        <v>0</v>
      </c>
      <c r="M99" s="51">
        <v>0</v>
      </c>
      <c r="N99" s="51">
        <v>0</v>
      </c>
      <c r="O99" s="51">
        <v>0</v>
      </c>
      <c r="P99" s="51">
        <v>0</v>
      </c>
      <c r="Q99" s="51">
        <v>0</v>
      </c>
      <c r="R99" s="51">
        <v>0</v>
      </c>
      <c r="S99" s="52">
        <v>0</v>
      </c>
      <c r="T99" s="52">
        <v>0</v>
      </c>
    </row>
    <row r="100" spans="2:20">
      <c r="B100" s="45">
        <v>95</v>
      </c>
      <c r="C100" s="46">
        <v>0</v>
      </c>
      <c r="D100" s="47">
        <v>0</v>
      </c>
      <c r="E100" s="48">
        <v>0</v>
      </c>
      <c r="F100" s="49">
        <v>0</v>
      </c>
      <c r="G100" s="50">
        <v>0</v>
      </c>
      <c r="H100" s="50">
        <v>0</v>
      </c>
      <c r="I100" s="50">
        <v>0</v>
      </c>
      <c r="J100" s="50">
        <v>0</v>
      </c>
      <c r="K100" s="49">
        <v>0</v>
      </c>
      <c r="L100" s="46">
        <v>0</v>
      </c>
      <c r="M100" s="51">
        <v>0</v>
      </c>
      <c r="N100" s="51">
        <v>0</v>
      </c>
      <c r="O100" s="51">
        <v>0</v>
      </c>
      <c r="P100" s="51">
        <v>0</v>
      </c>
      <c r="Q100" s="51">
        <v>0</v>
      </c>
      <c r="R100" s="51">
        <v>0</v>
      </c>
      <c r="S100" s="52">
        <v>0</v>
      </c>
      <c r="T100" s="52">
        <v>0</v>
      </c>
    </row>
    <row r="101" spans="2:20">
      <c r="B101" s="45">
        <v>96</v>
      </c>
      <c r="C101" s="46">
        <v>0</v>
      </c>
      <c r="D101" s="47">
        <v>0</v>
      </c>
      <c r="E101" s="48">
        <v>0</v>
      </c>
      <c r="F101" s="49">
        <v>0</v>
      </c>
      <c r="G101" s="50">
        <v>0</v>
      </c>
      <c r="H101" s="50">
        <v>0</v>
      </c>
      <c r="I101" s="50">
        <v>0</v>
      </c>
      <c r="J101" s="50">
        <v>0</v>
      </c>
      <c r="K101" s="49">
        <v>0</v>
      </c>
      <c r="L101" s="46">
        <v>0</v>
      </c>
      <c r="M101" s="51">
        <v>0</v>
      </c>
      <c r="N101" s="51">
        <v>0</v>
      </c>
      <c r="O101" s="51">
        <v>0</v>
      </c>
      <c r="P101" s="51">
        <v>0</v>
      </c>
      <c r="Q101" s="51">
        <v>0</v>
      </c>
      <c r="R101" s="51">
        <v>0</v>
      </c>
      <c r="S101" s="52">
        <v>0</v>
      </c>
      <c r="T101" s="52">
        <v>0</v>
      </c>
    </row>
    <row r="102" spans="2:20">
      <c r="B102" s="45">
        <v>97</v>
      </c>
      <c r="C102" s="46" t="s">
        <v>478</v>
      </c>
      <c r="D102" s="47">
        <v>26392</v>
      </c>
      <c r="E102" s="48" t="s">
        <v>479</v>
      </c>
      <c r="F102" s="49" t="s">
        <v>480</v>
      </c>
      <c r="G102" s="50">
        <v>1.9370000000000001</v>
      </c>
      <c r="H102" s="50">
        <v>0</v>
      </c>
      <c r="I102" s="50">
        <v>0</v>
      </c>
      <c r="J102" s="50">
        <v>0</v>
      </c>
      <c r="K102" s="49" t="s">
        <v>382</v>
      </c>
      <c r="L102" s="46" t="s">
        <v>77</v>
      </c>
      <c r="M102" s="51">
        <v>40109</v>
      </c>
      <c r="N102" s="51">
        <v>40109</v>
      </c>
      <c r="O102" s="51">
        <v>40109</v>
      </c>
      <c r="P102" s="51">
        <v>40109</v>
      </c>
      <c r="Q102" s="51">
        <v>40109</v>
      </c>
      <c r="R102" s="51">
        <v>40114</v>
      </c>
      <c r="S102" s="52">
        <v>0</v>
      </c>
      <c r="T102" s="52">
        <v>0</v>
      </c>
    </row>
    <row r="103" spans="2:20">
      <c r="B103" s="45">
        <v>98</v>
      </c>
      <c r="C103" s="46" t="s">
        <v>481</v>
      </c>
      <c r="D103" s="47">
        <v>26243</v>
      </c>
      <c r="E103" s="48" t="s">
        <v>479</v>
      </c>
      <c r="F103" s="49" t="s">
        <v>482</v>
      </c>
      <c r="G103" s="50">
        <v>3.5999999999999996</v>
      </c>
      <c r="H103" s="50">
        <v>0</v>
      </c>
      <c r="I103" s="50">
        <v>0</v>
      </c>
      <c r="J103" s="50">
        <v>0</v>
      </c>
      <c r="K103" s="49" t="s">
        <v>382</v>
      </c>
      <c r="L103" s="46" t="s">
        <v>405</v>
      </c>
      <c r="M103" s="51">
        <v>40046</v>
      </c>
      <c r="N103" s="51">
        <v>40046</v>
      </c>
      <c r="O103" s="51">
        <v>40046</v>
      </c>
      <c r="P103" s="51">
        <v>40046</v>
      </c>
      <c r="Q103" s="51">
        <v>40046</v>
      </c>
      <c r="R103" s="51">
        <v>40076</v>
      </c>
      <c r="S103" s="52">
        <v>0</v>
      </c>
      <c r="T103" s="52">
        <v>0</v>
      </c>
    </row>
    <row r="104" spans="2:20">
      <c r="B104" s="45">
        <v>99</v>
      </c>
      <c r="C104" s="46" t="s">
        <v>483</v>
      </c>
      <c r="D104" s="47">
        <v>26273</v>
      </c>
      <c r="E104" s="48" t="s">
        <v>479</v>
      </c>
      <c r="F104" s="49" t="s">
        <v>484</v>
      </c>
      <c r="G104" s="50">
        <v>13.396799999999999</v>
      </c>
      <c r="H104" s="50">
        <v>0</v>
      </c>
      <c r="I104" s="50">
        <v>0</v>
      </c>
      <c r="J104" s="50">
        <v>0</v>
      </c>
      <c r="K104" s="49" t="s">
        <v>382</v>
      </c>
      <c r="L104" s="46" t="s">
        <v>405</v>
      </c>
      <c r="M104" s="51">
        <v>40044</v>
      </c>
      <c r="N104" s="51">
        <v>40044</v>
      </c>
      <c r="O104" s="51">
        <v>40044</v>
      </c>
      <c r="P104" s="51">
        <v>40044</v>
      </c>
      <c r="Q104" s="51">
        <v>40044</v>
      </c>
      <c r="R104" s="51">
        <v>40073</v>
      </c>
      <c r="S104" s="52">
        <v>0</v>
      </c>
      <c r="T104" s="52">
        <v>0</v>
      </c>
    </row>
    <row r="105" spans="2:20">
      <c r="B105" s="75">
        <v>100</v>
      </c>
      <c r="C105" s="46">
        <v>0</v>
      </c>
      <c r="D105" s="47">
        <v>0</v>
      </c>
      <c r="E105" s="48">
        <v>0</v>
      </c>
      <c r="F105" s="49">
        <v>0</v>
      </c>
      <c r="G105" s="50">
        <v>0</v>
      </c>
      <c r="H105" s="50">
        <v>0</v>
      </c>
      <c r="I105" s="50">
        <v>0</v>
      </c>
      <c r="J105" s="50">
        <v>0</v>
      </c>
      <c r="K105" s="49">
        <v>0</v>
      </c>
      <c r="L105" s="46">
        <v>0</v>
      </c>
      <c r="M105" s="51">
        <v>0</v>
      </c>
      <c r="N105" s="51">
        <v>0</v>
      </c>
      <c r="O105" s="51">
        <v>0</v>
      </c>
      <c r="P105" s="51">
        <v>0</v>
      </c>
      <c r="Q105" s="51">
        <v>0</v>
      </c>
      <c r="R105" s="51">
        <v>0</v>
      </c>
      <c r="S105" s="52">
        <v>0</v>
      </c>
      <c r="T105" s="52">
        <v>0</v>
      </c>
    </row>
    <row r="106" spans="2:20">
      <c r="C106" s="1">
        <v>1</v>
      </c>
      <c r="D106" s="1">
        <v>1</v>
      </c>
      <c r="E106" s="2">
        <v>1</v>
      </c>
      <c r="F106" s="1">
        <v>1</v>
      </c>
      <c r="G106" s="1">
        <v>1</v>
      </c>
      <c r="H106" s="1">
        <v>1</v>
      </c>
      <c r="I106" s="1">
        <v>1</v>
      </c>
      <c r="J106" s="1">
        <v>1</v>
      </c>
      <c r="K106" s="1">
        <v>1</v>
      </c>
      <c r="L106" s="1">
        <v>1</v>
      </c>
      <c r="M106" s="1">
        <v>1</v>
      </c>
      <c r="N106" s="1">
        <v>1</v>
      </c>
      <c r="O106" s="1">
        <v>1</v>
      </c>
      <c r="P106" s="1">
        <v>1</v>
      </c>
      <c r="Q106" s="1">
        <v>1</v>
      </c>
      <c r="R106" s="1">
        <v>1</v>
      </c>
      <c r="S106" s="1">
        <v>1</v>
      </c>
      <c r="T106" s="1">
        <v>1</v>
      </c>
    </row>
    <row r="109" spans="2:20" hidden="1">
      <c r="B109" s="76" t="s">
        <v>112</v>
      </c>
      <c r="C109" s="77"/>
    </row>
    <row r="110" spans="2:20" hidden="1">
      <c r="B110" s="78"/>
      <c r="C110" s="79" t="s">
        <v>113</v>
      </c>
    </row>
    <row r="111" spans="2:20" hidden="1">
      <c r="B111" s="80"/>
      <c r="C111" s="79" t="s">
        <v>114</v>
      </c>
    </row>
    <row r="112" spans="2:20" hidden="1">
      <c r="B112" s="81"/>
      <c r="C112" s="79" t="s">
        <v>115</v>
      </c>
    </row>
    <row r="113" spans="2:7" hidden="1">
      <c r="B113" s="82"/>
      <c r="C113" s="79" t="s">
        <v>116</v>
      </c>
    </row>
    <row r="116" spans="2:7">
      <c r="F116" s="83">
        <v>39460</v>
      </c>
      <c r="G116" s="83">
        <f>F116+610</f>
        <v>40070</v>
      </c>
    </row>
  </sheetData>
  <autoFilter ref="A6:T106"/>
  <conditionalFormatting sqref="BN49:BN57">
    <cfRule type="expression" dxfId="32" priority="2" stopIfTrue="1">
      <formula>#REF!="x"</formula>
    </cfRule>
  </conditionalFormatting>
  <conditionalFormatting sqref="BO49:BO57">
    <cfRule type="expression" dxfId="31" priority="1" stopIfTrue="1">
      <formula>#REF!="x"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>
    <tabColor indexed="42"/>
  </sheetPr>
  <dimension ref="A1:IV499"/>
  <sheetViews>
    <sheetView showGridLines="0" showZeros="0" tabSelected="1" workbookViewId="0">
      <selection activeCell="M19" activeCellId="1" sqref="A1 M19"/>
    </sheetView>
  </sheetViews>
  <sheetFormatPr defaultRowHeight="11.25"/>
  <cols>
    <col min="1" max="1" width="1.28515625" style="865" customWidth="1"/>
    <col min="2" max="2" width="25.28515625" style="865" customWidth="1"/>
    <col min="3" max="4" width="9.140625" style="865"/>
    <col min="5" max="6" width="11.7109375" style="865" customWidth="1"/>
    <col min="7" max="7" width="9.7109375" style="865" customWidth="1"/>
    <col min="8" max="8" width="10.7109375" style="865" customWidth="1"/>
    <col min="9" max="9" width="9.140625" style="865"/>
    <col min="10" max="10" width="9.85546875" style="865" customWidth="1"/>
    <col min="11" max="11" width="9.140625" style="865"/>
    <col min="12" max="14" width="7" style="865" customWidth="1"/>
    <col min="15" max="15" width="9.140625" style="865"/>
    <col min="16" max="16" width="13.42578125" style="865" customWidth="1"/>
    <col min="17" max="18" width="9.140625" style="865"/>
    <col min="19" max="19" width="8.7109375" style="865" customWidth="1"/>
    <col min="20" max="21" width="7" style="865" customWidth="1"/>
    <col min="22" max="22" width="9.7109375" style="865" customWidth="1"/>
    <col min="23" max="23" width="13.5703125" style="865" customWidth="1"/>
    <col min="24" max="25" width="9.140625" style="865"/>
    <col min="26" max="28" width="7" style="865" customWidth="1"/>
    <col min="29" max="29" width="9.7109375" style="865" bestFit="1" customWidth="1"/>
    <col min="30" max="30" width="13.5703125" style="865" customWidth="1"/>
    <col min="31" max="32" width="9.140625" style="865"/>
    <col min="33" max="33" width="7.42578125" style="865" customWidth="1"/>
    <col min="34" max="35" width="7" style="865" customWidth="1"/>
    <col min="36" max="36" width="9.140625" style="865"/>
    <col min="37" max="37" width="14.140625" style="865" customWidth="1"/>
    <col min="38" max="39" width="9.140625" style="865"/>
    <col min="40" max="40" width="8.140625" style="865" customWidth="1"/>
    <col min="41" max="42" width="7" style="865" customWidth="1"/>
    <col min="43" max="43" width="9.140625" style="865"/>
    <col min="44" max="44" width="13.85546875" style="865" customWidth="1"/>
    <col min="45" max="45" width="12.28515625" style="865" bestFit="1" customWidth="1"/>
    <col min="46" max="46" width="9.140625" style="865"/>
    <col min="47" max="49" width="7" style="865" customWidth="1"/>
    <col min="50" max="53" width="9.140625" style="865"/>
    <col min="54" max="54" width="13.5703125" style="865" customWidth="1"/>
    <col min="55" max="16384" width="9.140625" style="865"/>
  </cols>
  <sheetData>
    <row r="1" spans="1:256" s="84" customFormat="1" ht="12" thickBot="1">
      <c r="E1" s="85"/>
      <c r="F1" s="85"/>
      <c r="G1" s="85"/>
      <c r="H1" s="85"/>
      <c r="I1" s="86" t="s">
        <v>117</v>
      </c>
      <c r="J1" s="87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</row>
    <row r="2" spans="1:256" s="84" customFormat="1" ht="22.5" customHeight="1" thickBot="1">
      <c r="A2" s="84">
        <v>4</v>
      </c>
      <c r="B2" s="88" t="s">
        <v>118</v>
      </c>
      <c r="C2" s="89">
        <v>2</v>
      </c>
      <c r="D2" s="90" t="str">
        <f>[1]Cad!$E$3</f>
        <v>PENINA</v>
      </c>
      <c r="E2" s="91"/>
      <c r="F2" s="92"/>
      <c r="G2" s="93" t="s">
        <v>119</v>
      </c>
      <c r="H2" s="94" t="s">
        <v>40</v>
      </c>
      <c r="I2" s="95"/>
      <c r="J2" s="85" t="s">
        <v>120</v>
      </c>
      <c r="K2" s="96" t="s">
        <v>121</v>
      </c>
      <c r="L2" s="96"/>
      <c r="M2" s="96"/>
      <c r="O2" s="87" t="s">
        <v>122</v>
      </c>
      <c r="P2" s="85"/>
      <c r="Q2" s="85"/>
      <c r="R2" s="85"/>
      <c r="S2" s="85"/>
      <c r="T2" s="86"/>
      <c r="U2" s="85"/>
      <c r="V2" s="85"/>
      <c r="W2" s="85"/>
      <c r="X2" s="85"/>
      <c r="Y2" s="85"/>
      <c r="Z2" s="85"/>
      <c r="AA2" s="86"/>
      <c r="AB2" s="85"/>
      <c r="AC2" s="85"/>
      <c r="AD2" s="85"/>
      <c r="AE2" s="85"/>
      <c r="AF2" s="85"/>
      <c r="AG2" s="85"/>
      <c r="AH2" s="86"/>
      <c r="AI2" s="85"/>
      <c r="AJ2" s="97" t="s">
        <v>123</v>
      </c>
      <c r="AK2" s="98"/>
      <c r="AL2" s="99">
        <v>0</v>
      </c>
      <c r="AM2" s="100"/>
      <c r="AN2" s="100"/>
      <c r="AO2" s="100"/>
      <c r="AP2" s="101"/>
      <c r="AQ2" s="100"/>
      <c r="AR2" s="100"/>
      <c r="AS2" s="98"/>
      <c r="AT2" s="85"/>
      <c r="AU2" s="85"/>
      <c r="AV2" s="85"/>
      <c r="AW2" s="85"/>
      <c r="AX2" s="85"/>
      <c r="AY2" s="85"/>
    </row>
    <row r="3" spans="1:256" s="84" customFormat="1" ht="12.75" customHeight="1" thickBot="1">
      <c r="B3" s="102" t="s">
        <v>124</v>
      </c>
      <c r="C3" s="103">
        <f>[1]Cad!$E$5</f>
        <v>22177</v>
      </c>
      <c r="D3" s="104" t="s">
        <v>125</v>
      </c>
      <c r="E3" s="105" t="s">
        <v>485</v>
      </c>
      <c r="F3" s="106"/>
      <c r="G3" s="107" t="s">
        <v>126</v>
      </c>
      <c r="H3" s="108" t="s">
        <v>109</v>
      </c>
      <c r="I3" s="109"/>
      <c r="J3" s="85"/>
      <c r="K3" s="110" t="s">
        <v>127</v>
      </c>
      <c r="L3" s="111"/>
      <c r="M3" s="112"/>
      <c r="N3" s="113"/>
      <c r="O3" s="114" t="s">
        <v>128</v>
      </c>
      <c r="P3" s="115"/>
      <c r="Q3" s="116" t="s">
        <v>11</v>
      </c>
      <c r="R3" s="117" t="s">
        <v>129</v>
      </c>
      <c r="S3" s="118" t="s">
        <v>130</v>
      </c>
      <c r="T3" s="119" t="s">
        <v>131</v>
      </c>
      <c r="U3" s="85"/>
      <c r="V3" s="114" t="s">
        <v>132</v>
      </c>
      <c r="W3" s="115"/>
      <c r="X3" s="116" t="s">
        <v>11</v>
      </c>
      <c r="Y3" s="117" t="s">
        <v>129</v>
      </c>
      <c r="Z3" s="118" t="s">
        <v>130</v>
      </c>
      <c r="AA3" s="120" t="s">
        <v>133</v>
      </c>
      <c r="AB3" s="85"/>
      <c r="AC3" s="121" t="s">
        <v>134</v>
      </c>
      <c r="AD3" s="122"/>
      <c r="AE3" s="116" t="s">
        <v>11</v>
      </c>
      <c r="AF3" s="117" t="s">
        <v>129</v>
      </c>
      <c r="AG3" s="118" t="s">
        <v>130</v>
      </c>
      <c r="AH3" s="120" t="s">
        <v>131</v>
      </c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</row>
    <row r="4" spans="1:256" s="84" customFormat="1" ht="12.75" customHeight="1">
      <c r="B4" s="123" t="s">
        <v>135</v>
      </c>
      <c r="C4" s="124">
        <v>40037</v>
      </c>
      <c r="D4" s="125" t="s">
        <v>136</v>
      </c>
      <c r="E4" s="126" t="s">
        <v>73</v>
      </c>
      <c r="F4" s="127"/>
      <c r="G4" s="128" t="s">
        <v>126</v>
      </c>
      <c r="H4" s="108" t="s">
        <v>97</v>
      </c>
      <c r="I4" s="129"/>
      <c r="J4" s="130"/>
      <c r="K4" s="131" t="s">
        <v>26</v>
      </c>
      <c r="L4" s="132" t="str">
        <f>IF(D2=0,0,IF(J46&gt;0,"- -",IF(J4&gt;0,"Paralizada",IF(J45&gt;0,"Lib. Canteiro",IF(J44&gt;0,"Demarcação",IF(J43&gt;0,"Lib. Terreno",IF(J42&gt;0,"PE de Fundação",IF(J40&gt;0,"PE de Estrutura","Vistoria"))))))))</f>
        <v>- -</v>
      </c>
      <c r="M4" s="133"/>
      <c r="N4" s="113"/>
      <c r="O4" s="134" t="s">
        <v>137</v>
      </c>
      <c r="P4" s="135"/>
      <c r="Q4" s="136"/>
      <c r="R4" s="137"/>
      <c r="S4" s="138"/>
      <c r="T4" s="139" t="str">
        <f>IF(Q4="leonardi",L8," - -")</f>
        <v xml:space="preserve"> - -</v>
      </c>
      <c r="U4" s="85"/>
      <c r="V4" s="134" t="s">
        <v>138</v>
      </c>
      <c r="W4" s="135"/>
      <c r="X4" s="136"/>
      <c r="Y4" s="137"/>
      <c r="Z4" s="138"/>
      <c r="AA4" s="140"/>
      <c r="AB4" s="85"/>
      <c r="AC4" s="141" t="s">
        <v>139</v>
      </c>
      <c r="AD4" s="142" t="s">
        <v>23</v>
      </c>
      <c r="AE4" s="136"/>
      <c r="AF4" s="137"/>
      <c r="AG4" s="138"/>
      <c r="AH4" s="139" t="str">
        <f>IF(AE4="Leonardi",L9," - -")</f>
        <v xml:space="preserve"> - -</v>
      </c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</row>
    <row r="5" spans="1:256" s="84" customFormat="1" ht="12" thickBot="1">
      <c r="B5" s="123" t="s">
        <v>140</v>
      </c>
      <c r="C5" s="124">
        <v>40045</v>
      </c>
      <c r="D5" s="125" t="s">
        <v>141</v>
      </c>
      <c r="E5" s="126" t="s">
        <v>486</v>
      </c>
      <c r="F5" s="127"/>
      <c r="G5" s="128" t="s">
        <v>126</v>
      </c>
      <c r="H5" s="143" t="s">
        <v>488</v>
      </c>
      <c r="I5" s="144"/>
      <c r="J5" s="85"/>
      <c r="K5" s="145" t="s">
        <v>27</v>
      </c>
      <c r="L5" s="146" t="str">
        <f>IF(AA44&gt;0,"Concluída",IF(AA43&gt;0,"Cobertura",IF(Z43&gt;0,"Montagem",IF(Z41&gt;0,"Fundação",IF(AA38&gt;0,"Produção",IF(J42&gt;0,"Detalhamento",0))))))</f>
        <v>Fundação</v>
      </c>
      <c r="M5" s="147"/>
      <c r="N5" s="113"/>
      <c r="O5" s="148" t="s">
        <v>142</v>
      </c>
      <c r="P5" s="149"/>
      <c r="Q5" s="136"/>
      <c r="R5" s="137"/>
      <c r="S5" s="138"/>
      <c r="T5" s="139" t="str">
        <f>IF(Q5="leonardi",L11," - -")</f>
        <v xml:space="preserve"> - -</v>
      </c>
      <c r="U5" s="85"/>
      <c r="V5" s="134" t="s">
        <v>143</v>
      </c>
      <c r="W5" s="135"/>
      <c r="X5" s="136"/>
      <c r="Y5" s="137"/>
      <c r="Z5" s="138"/>
      <c r="AA5" s="140"/>
      <c r="AB5" s="85"/>
      <c r="AC5" s="141"/>
      <c r="AD5" s="142" t="s">
        <v>144</v>
      </c>
      <c r="AE5" s="136"/>
      <c r="AF5" s="137"/>
      <c r="AG5" s="138"/>
      <c r="AH5" s="139" t="str">
        <f>IF(AE5="Leonardi",L8," - -")</f>
        <v xml:space="preserve"> - -</v>
      </c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</row>
    <row r="6" spans="1:256" s="84" customFormat="1" ht="12" thickBot="1">
      <c r="B6" s="150" t="s">
        <v>145</v>
      </c>
      <c r="C6" s="124"/>
      <c r="D6" s="151" t="s">
        <v>146</v>
      </c>
      <c r="E6" s="152" t="s">
        <v>487</v>
      </c>
      <c r="F6" s="153"/>
      <c r="G6" s="154" t="s">
        <v>126</v>
      </c>
      <c r="H6" s="155" t="s">
        <v>489</v>
      </c>
      <c r="I6" s="156"/>
      <c r="J6" s="85"/>
      <c r="K6" s="110" t="s">
        <v>147</v>
      </c>
      <c r="L6" s="111"/>
      <c r="M6" s="112"/>
      <c r="N6" s="113"/>
      <c r="O6" s="134" t="s">
        <v>148</v>
      </c>
      <c r="P6" s="135"/>
      <c r="Q6" s="136"/>
      <c r="R6" s="137"/>
      <c r="S6" s="138"/>
      <c r="T6" s="139" t="str">
        <f>IF(Q6="leonardi",L9," - -")</f>
        <v xml:space="preserve"> - -</v>
      </c>
      <c r="U6" s="85"/>
      <c r="V6" s="134" t="s">
        <v>149</v>
      </c>
      <c r="W6" s="135"/>
      <c r="X6" s="136"/>
      <c r="Y6" s="137"/>
      <c r="Z6" s="138"/>
      <c r="AA6" s="140"/>
      <c r="AB6" s="85"/>
      <c r="AC6" s="141"/>
      <c r="AD6" s="142" t="s">
        <v>24</v>
      </c>
      <c r="AE6" s="136"/>
      <c r="AF6" s="137"/>
      <c r="AG6" s="138"/>
      <c r="AH6" s="139" t="str">
        <f>IF(AE6="Leonardi",L10," - -")</f>
        <v xml:space="preserve"> - -</v>
      </c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</row>
    <row r="7" spans="1:256" s="84" customFormat="1">
      <c r="B7" s="157" t="s">
        <v>150</v>
      </c>
      <c r="C7" s="158"/>
      <c r="D7" s="158"/>
      <c r="E7" s="158"/>
      <c r="F7" s="158"/>
      <c r="G7" s="158"/>
      <c r="H7" s="158"/>
      <c r="I7" s="159"/>
      <c r="J7" s="85"/>
      <c r="K7" s="160"/>
      <c r="L7" s="161" t="s">
        <v>151</v>
      </c>
      <c r="M7" s="162"/>
      <c r="N7" s="113"/>
      <c r="O7" s="134" t="s">
        <v>152</v>
      </c>
      <c r="P7" s="135"/>
      <c r="Q7" s="136"/>
      <c r="R7" s="137"/>
      <c r="S7" s="138"/>
      <c r="T7" s="163"/>
      <c r="U7" s="85"/>
      <c r="V7" s="134" t="s">
        <v>153</v>
      </c>
      <c r="W7" s="135"/>
      <c r="X7" s="136"/>
      <c r="Y7" s="137"/>
      <c r="Z7" s="138"/>
      <c r="AA7" s="140"/>
      <c r="AB7" s="85"/>
      <c r="AC7" s="164"/>
      <c r="AD7" s="165" t="s">
        <v>25</v>
      </c>
      <c r="AE7" s="166"/>
      <c r="AF7" s="167"/>
      <c r="AG7" s="168"/>
      <c r="AH7" s="169" t="str">
        <f>IF(AE7="Leonardi",L11," - -")</f>
        <v xml:space="preserve"> - -</v>
      </c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</row>
    <row r="8" spans="1:256" s="84" customFormat="1" ht="13.5" customHeight="1" thickBot="1">
      <c r="B8" s="170"/>
      <c r="C8" s="171"/>
      <c r="D8" s="171"/>
      <c r="E8" s="171"/>
      <c r="F8" s="171"/>
      <c r="G8" s="171"/>
      <c r="H8" s="171"/>
      <c r="I8" s="172"/>
      <c r="J8" s="85"/>
      <c r="K8" s="173" t="s">
        <v>154</v>
      </c>
      <c r="L8" s="174">
        <f>Base!G7</f>
        <v>167.28299999999996</v>
      </c>
      <c r="M8" s="175" t="s">
        <v>155</v>
      </c>
      <c r="N8" s="113"/>
      <c r="O8" s="134" t="s">
        <v>156</v>
      </c>
      <c r="P8" s="135"/>
      <c r="Q8" s="136"/>
      <c r="R8" s="137"/>
      <c r="S8" s="138"/>
      <c r="T8" s="163"/>
      <c r="U8" s="85"/>
      <c r="V8" s="134" t="s">
        <v>157</v>
      </c>
      <c r="W8" s="135"/>
      <c r="X8" s="136"/>
      <c r="Y8" s="137"/>
      <c r="Z8" s="138"/>
      <c r="AA8" s="140"/>
      <c r="AB8" s="85"/>
      <c r="AC8" s="176" t="s">
        <v>158</v>
      </c>
      <c r="AD8" s="177" t="s">
        <v>159</v>
      </c>
      <c r="AE8" s="178"/>
      <c r="AF8" s="179"/>
      <c r="AG8" s="180"/>
      <c r="AH8" s="181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</row>
    <row r="9" spans="1:256" s="84" customFormat="1">
      <c r="B9" s="182" t="s">
        <v>490</v>
      </c>
      <c r="C9" s="183"/>
      <c r="D9" s="183"/>
      <c r="E9" s="183"/>
      <c r="F9" s="183"/>
      <c r="G9" s="184" t="s">
        <v>160</v>
      </c>
      <c r="H9" s="185" t="s">
        <v>491</v>
      </c>
      <c r="I9" s="186"/>
      <c r="J9" s="85"/>
      <c r="K9" s="173" t="s">
        <v>23</v>
      </c>
      <c r="L9" s="174">
        <f>Base!H7</f>
        <v>60.528800000000011</v>
      </c>
      <c r="M9" s="175" t="s">
        <v>155</v>
      </c>
      <c r="N9" s="85"/>
      <c r="O9" s="134" t="s">
        <v>161</v>
      </c>
      <c r="P9" s="135"/>
      <c r="Q9" s="136"/>
      <c r="R9" s="137"/>
      <c r="S9" s="138"/>
      <c r="T9" s="163"/>
      <c r="U9" s="85"/>
      <c r="V9" s="134" t="s">
        <v>162</v>
      </c>
      <c r="W9" s="135"/>
      <c r="X9" s="136"/>
      <c r="Y9" s="137"/>
      <c r="Z9" s="138"/>
      <c r="AA9" s="187"/>
      <c r="AB9" s="85"/>
      <c r="AC9" s="141"/>
      <c r="AD9" s="142" t="s">
        <v>24</v>
      </c>
      <c r="AE9" s="136"/>
      <c r="AF9" s="137"/>
      <c r="AG9" s="138"/>
      <c r="AH9" s="139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</row>
    <row r="10" spans="1:256" s="84" customFormat="1" ht="11.25" customHeight="1">
      <c r="B10" s="188" t="s">
        <v>492</v>
      </c>
      <c r="C10" s="189"/>
      <c r="D10" s="189"/>
      <c r="E10" s="189"/>
      <c r="F10" s="189"/>
      <c r="G10" s="190" t="s">
        <v>163</v>
      </c>
      <c r="H10" s="191" t="s">
        <v>493</v>
      </c>
      <c r="I10" s="192"/>
      <c r="J10" s="85"/>
      <c r="K10" s="173" t="s">
        <v>24</v>
      </c>
      <c r="L10" s="174">
        <f>Base!I7</f>
        <v>0</v>
      </c>
      <c r="M10" s="175" t="s">
        <v>164</v>
      </c>
      <c r="N10" s="85"/>
      <c r="O10" s="134" t="s">
        <v>165</v>
      </c>
      <c r="P10" s="135"/>
      <c r="Q10" s="136"/>
      <c r="R10" s="137"/>
      <c r="S10" s="138"/>
      <c r="T10" s="163"/>
      <c r="U10" s="85"/>
      <c r="V10" s="134" t="s">
        <v>166</v>
      </c>
      <c r="W10" s="135"/>
      <c r="X10" s="136"/>
      <c r="Y10" s="137"/>
      <c r="Z10" s="138"/>
      <c r="AA10" s="187"/>
      <c r="AB10" s="85"/>
      <c r="AC10" s="141"/>
      <c r="AD10" s="142" t="s">
        <v>167</v>
      </c>
      <c r="AE10" s="136"/>
      <c r="AF10" s="137"/>
      <c r="AG10" s="138"/>
      <c r="AH10" s="139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</row>
    <row r="11" spans="1:256" s="84" customFormat="1" ht="12" thickBot="1">
      <c r="B11" s="193"/>
      <c r="C11" s="194"/>
      <c r="D11" s="195"/>
      <c r="E11" s="196"/>
      <c r="F11" s="197"/>
      <c r="G11" s="198"/>
      <c r="H11" s="199"/>
      <c r="I11" s="200"/>
      <c r="J11" s="85"/>
      <c r="K11" s="201" t="s">
        <v>168</v>
      </c>
      <c r="L11" s="202">
        <f>Base!J7</f>
        <v>4000</v>
      </c>
      <c r="M11" s="203" t="s">
        <v>164</v>
      </c>
      <c r="N11" s="85"/>
      <c r="O11" s="204" t="s">
        <v>169</v>
      </c>
      <c r="P11" s="205"/>
      <c r="Q11" s="206"/>
      <c r="R11" s="207"/>
      <c r="S11" s="208"/>
      <c r="T11" s="209"/>
      <c r="U11" s="85"/>
      <c r="V11" s="204"/>
      <c r="W11" s="205"/>
      <c r="X11" s="206"/>
      <c r="Y11" s="207"/>
      <c r="Z11" s="208"/>
      <c r="AA11" s="210"/>
      <c r="AB11" s="85"/>
      <c r="AC11" s="211"/>
      <c r="AD11" s="212" t="s">
        <v>168</v>
      </c>
      <c r="AE11" s="206"/>
      <c r="AF11" s="207"/>
      <c r="AG11" s="208"/>
      <c r="AH11" s="213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</row>
    <row r="12" spans="1:256" s="84" customFormat="1">
      <c r="B12" s="214"/>
      <c r="C12" s="215"/>
      <c r="D12" s="216"/>
      <c r="E12" s="217"/>
      <c r="F12" s="113"/>
      <c r="G12" s="218"/>
      <c r="H12" s="219"/>
      <c r="I12" s="219"/>
      <c r="J12" s="219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</row>
    <row r="13" spans="1:256" s="220" customFormat="1" ht="6" customHeight="1" thickBot="1">
      <c r="B13" s="221"/>
      <c r="C13" s="222"/>
      <c r="D13" s="223"/>
      <c r="E13" s="224"/>
      <c r="F13" s="225"/>
      <c r="G13" s="226"/>
      <c r="H13" s="227"/>
      <c r="I13" s="227"/>
      <c r="J13" s="227"/>
      <c r="K13" s="85"/>
      <c r="L13" s="85"/>
      <c r="M13" s="85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</row>
    <row r="14" spans="1:256" s="229" customFormat="1" ht="12" customHeight="1" thickBot="1">
      <c r="B14" s="84"/>
      <c r="C14" s="230"/>
      <c r="D14" s="84"/>
      <c r="E14" s="85"/>
      <c r="F14" s="85"/>
      <c r="G14" s="231"/>
      <c r="H14" s="232"/>
      <c r="I14" s="231"/>
      <c r="J14" s="231"/>
      <c r="K14" s="233" t="s">
        <v>170</v>
      </c>
      <c r="L14" s="234" t="s">
        <v>171</v>
      </c>
      <c r="M14" s="235" t="s">
        <v>172</v>
      </c>
      <c r="N14" s="231"/>
      <c r="O14" s="231"/>
      <c r="P14" s="231"/>
      <c r="Q14" s="231"/>
      <c r="R14" s="233" t="s">
        <v>170</v>
      </c>
      <c r="S14" s="235" t="s">
        <v>7</v>
      </c>
      <c r="T14" s="236"/>
      <c r="U14" s="231"/>
      <c r="V14" s="231"/>
      <c r="W14" s="231"/>
      <c r="X14" s="231"/>
      <c r="Y14" s="233" t="s">
        <v>170</v>
      </c>
      <c r="Z14" s="235" t="s">
        <v>173</v>
      </c>
      <c r="AA14" s="231"/>
      <c r="AB14" s="231"/>
      <c r="AC14" s="231"/>
      <c r="AD14" s="231"/>
      <c r="AE14" s="231"/>
      <c r="AF14" s="233" t="s">
        <v>170</v>
      </c>
      <c r="AG14" s="235" t="s">
        <v>174</v>
      </c>
      <c r="AH14" s="231"/>
      <c r="AI14" s="231"/>
      <c r="AJ14" s="231"/>
      <c r="AK14" s="231"/>
      <c r="AL14" s="231"/>
      <c r="AM14" s="233" t="s">
        <v>170</v>
      </c>
      <c r="AN14" s="235" t="s">
        <v>175</v>
      </c>
      <c r="AO14" s="231"/>
      <c r="AP14" s="231"/>
      <c r="AQ14" s="231"/>
      <c r="AR14" s="231"/>
      <c r="AS14" s="231"/>
      <c r="AT14" s="233" t="s">
        <v>170</v>
      </c>
      <c r="AU14" s="235" t="s">
        <v>176</v>
      </c>
      <c r="AV14" s="231"/>
      <c r="AW14" s="231"/>
      <c r="AX14" s="231"/>
      <c r="AY14" s="231"/>
      <c r="AZ14" s="231"/>
      <c r="BA14" s="231"/>
      <c r="BB14" s="231"/>
      <c r="GV14" s="84"/>
      <c r="GW14" s="230"/>
      <c r="GX14" s="84"/>
      <c r="GY14" s="85"/>
      <c r="GZ14" s="85"/>
      <c r="HA14" s="231"/>
      <c r="HB14" s="232"/>
      <c r="HC14" s="231"/>
      <c r="HD14" s="231"/>
      <c r="HE14" s="233" t="s">
        <v>170</v>
      </c>
      <c r="HF14" s="234" t="s">
        <v>171</v>
      </c>
      <c r="HG14" s="235" t="s">
        <v>172</v>
      </c>
      <c r="HH14" s="231"/>
      <c r="HI14" s="231"/>
      <c r="HJ14" s="231"/>
      <c r="HK14" s="231"/>
      <c r="HL14" s="233" t="s">
        <v>170</v>
      </c>
      <c r="HM14" s="235" t="s">
        <v>7</v>
      </c>
      <c r="HN14" s="236"/>
      <c r="HO14" s="231"/>
      <c r="HP14" s="231"/>
      <c r="HQ14" s="231"/>
      <c r="HR14" s="231"/>
      <c r="HS14" s="233" t="s">
        <v>170</v>
      </c>
      <c r="HT14" s="235" t="s">
        <v>173</v>
      </c>
      <c r="HU14" s="231"/>
      <c r="HV14" s="231"/>
      <c r="HW14" s="231"/>
      <c r="HX14" s="231"/>
      <c r="HY14" s="231"/>
      <c r="HZ14" s="233" t="s">
        <v>170</v>
      </c>
      <c r="IA14" s="235" t="s">
        <v>174</v>
      </c>
      <c r="IB14" s="231"/>
      <c r="IC14" s="231"/>
      <c r="ID14" s="231"/>
      <c r="IE14" s="231"/>
      <c r="IF14" s="231"/>
      <c r="IG14" s="233" t="s">
        <v>170</v>
      </c>
      <c r="IH14" s="235" t="s">
        <v>175</v>
      </c>
      <c r="II14" s="231"/>
      <c r="IJ14" s="231"/>
      <c r="IK14" s="231"/>
      <c r="IL14" s="231"/>
      <c r="IM14" s="231"/>
      <c r="IN14" s="233" t="s">
        <v>170</v>
      </c>
      <c r="IO14" s="235" t="s">
        <v>176</v>
      </c>
      <c r="IP14" s="231"/>
      <c r="IQ14" s="231"/>
      <c r="IR14" s="231"/>
      <c r="IS14" s="231"/>
      <c r="IT14" s="231"/>
      <c r="IU14" s="231"/>
      <c r="IV14" s="231"/>
    </row>
    <row r="15" spans="1:256" s="229" customFormat="1" ht="12" customHeight="1" thickBot="1">
      <c r="B15" s="237" t="s">
        <v>177</v>
      </c>
      <c r="C15" s="238"/>
      <c r="D15" s="238"/>
      <c r="E15" s="239"/>
      <c r="F15" s="240" t="s">
        <v>178</v>
      </c>
      <c r="G15" s="241">
        <f>E31-F20</f>
        <v>150</v>
      </c>
      <c r="H15" s="242">
        <f ca="1">IF(F20=0,0,TODAY())</f>
        <v>40580</v>
      </c>
      <c r="I15" s="243" t="s">
        <v>179</v>
      </c>
      <c r="J15" s="244"/>
      <c r="K15" s="245">
        <f ca="1">IF(J22&gt;$H$15,J22,$H$15)</f>
        <v>40580</v>
      </c>
      <c r="L15" s="113">
        <f>IF(K22=0,K15-J22,0)</f>
        <v>0</v>
      </c>
      <c r="M15" s="246">
        <f>IF(K23=0,K15-J23,0)</f>
        <v>0</v>
      </c>
      <c r="N15" s="113"/>
      <c r="O15" s="85"/>
      <c r="P15" s="85"/>
      <c r="Q15" s="113"/>
      <c r="R15" s="247">
        <f ca="1">IF(Q24&gt;$H$15,Q24,$H$15)</f>
        <v>40580</v>
      </c>
      <c r="S15" s="248">
        <f>IF(R24=0,R15-Q24,0)</f>
        <v>0</v>
      </c>
      <c r="T15" s="249"/>
      <c r="U15" s="250" t="s">
        <v>180</v>
      </c>
      <c r="V15" s="250"/>
      <c r="W15" s="251">
        <f>$F$14+T24</f>
        <v>0</v>
      </c>
      <c r="X15" s="113"/>
      <c r="Y15" s="245">
        <f ca="1">IF(X25&gt;$H$15,X25,$H$15)</f>
        <v>40580</v>
      </c>
      <c r="Z15" s="246">
        <f>IF(Y25=0,Y15-X25,0)</f>
        <v>0</v>
      </c>
      <c r="AA15" s="113"/>
      <c r="AB15" s="252" t="s">
        <v>180</v>
      </c>
      <c r="AC15" s="253"/>
      <c r="AD15" s="254">
        <f>W15+AA25</f>
        <v>9</v>
      </c>
      <c r="AE15" s="113"/>
      <c r="AF15" s="247">
        <f ca="1">IF(AE26&gt;$H$15,AE26,$H$15)</f>
        <v>40580</v>
      </c>
      <c r="AG15" s="248">
        <f>IF(AF26=0,AF15-AE26,0)</f>
        <v>0</v>
      </c>
      <c r="AH15" s="113"/>
      <c r="AI15" s="113"/>
      <c r="AJ15" s="113"/>
      <c r="AK15" s="113"/>
      <c r="AL15" s="113"/>
      <c r="AM15" s="245">
        <f ca="1">IF(AL27&gt;$H$15,AL27,$H$15)</f>
        <v>40580</v>
      </c>
      <c r="AN15" s="246">
        <f>IF(AM27=0,AM15-AL27,0)</f>
        <v>0</v>
      </c>
      <c r="AO15" s="113"/>
      <c r="AP15" s="113"/>
      <c r="AQ15" s="113"/>
      <c r="AR15" s="113"/>
      <c r="AS15" s="113"/>
      <c r="AT15" s="247">
        <f ca="1">IF(AS28&gt;$H$15,AS28,$H$15)</f>
        <v>40580</v>
      </c>
      <c r="AU15" s="248">
        <f>IF(AT28=0,AT15-AS28,0)</f>
        <v>0</v>
      </c>
      <c r="AV15" s="113"/>
      <c r="AW15" s="255" t="s">
        <v>180</v>
      </c>
      <c r="AX15" s="255"/>
      <c r="AY15" s="251">
        <f>AD15+AV28</f>
        <v>27</v>
      </c>
      <c r="AZ15" s="113"/>
      <c r="BA15" s="113"/>
      <c r="BB15" s="113"/>
      <c r="GV15" s="237" t="s">
        <v>177</v>
      </c>
      <c r="GW15" s="238"/>
      <c r="GX15" s="238"/>
      <c r="GY15" s="239"/>
      <c r="GZ15" s="240" t="s">
        <v>178</v>
      </c>
      <c r="HA15" s="241">
        <f>GY31-GZ20</f>
        <v>0</v>
      </c>
      <c r="HB15" s="242">
        <f ca="1">IF(GZ20=0,0,TODAY())</f>
        <v>0</v>
      </c>
      <c r="HC15" s="243" t="s">
        <v>179</v>
      </c>
      <c r="HD15" s="244"/>
      <c r="HE15" s="245">
        <f ca="1">IF(HD22&gt;$H$15,HD22,$H$15)</f>
        <v>40580</v>
      </c>
      <c r="HF15" s="113">
        <f ca="1">IF(HE22=0,HE15-HD22,0)</f>
        <v>40580</v>
      </c>
      <c r="HG15" s="246">
        <f ca="1">IF(HE23=0,HE15-HD23,0)</f>
        <v>40580</v>
      </c>
      <c r="HH15" s="113"/>
      <c r="HI15" s="85"/>
      <c r="HJ15" s="85"/>
      <c r="HK15" s="113"/>
      <c r="HL15" s="247">
        <f ca="1">IF(HK24&gt;$H$15,HK24,$H$15)</f>
        <v>40580</v>
      </c>
      <c r="HM15" s="248">
        <f ca="1">IF(HL24=0,HL15-HK24,0)</f>
        <v>0</v>
      </c>
      <c r="HN15" s="249"/>
      <c r="HO15" s="250" t="s">
        <v>180</v>
      </c>
      <c r="HP15" s="250"/>
      <c r="HQ15" s="251">
        <f>$F$14+HN24</f>
        <v>0</v>
      </c>
      <c r="HR15" s="113"/>
      <c r="HS15" s="245">
        <f ca="1">IF(HR25&gt;$H$15,HR25,$H$15)</f>
        <v>40580</v>
      </c>
      <c r="HT15" s="246">
        <f ca="1">IF(HS25=0,HS15-HR25,0)</f>
        <v>0</v>
      </c>
      <c r="HU15" s="113"/>
      <c r="HV15" s="252" t="s">
        <v>180</v>
      </c>
      <c r="HW15" s="253"/>
      <c r="HX15" s="254">
        <f>HQ15+HU25</f>
        <v>0</v>
      </c>
      <c r="HY15" s="113"/>
      <c r="HZ15" s="247">
        <f ca="1">IF(HY26&gt;$H$15,HY26,$H$15)</f>
        <v>40580</v>
      </c>
      <c r="IA15" s="248">
        <f ca="1">IF(HZ26=0,HZ15-HY26,0)</f>
        <v>40580</v>
      </c>
      <c r="IB15" s="113"/>
      <c r="IC15" s="113"/>
      <c r="ID15" s="113"/>
      <c r="IE15" s="113"/>
      <c r="IF15" s="113"/>
      <c r="IG15" s="245">
        <f ca="1">IF(IF27&gt;$H$15,IF27,$H$15)</f>
        <v>40580</v>
      </c>
      <c r="IH15" s="246">
        <f ca="1">IF(IG27=0,IG15-IF27,0)</f>
        <v>0</v>
      </c>
      <c r="II15" s="113"/>
      <c r="IJ15" s="113"/>
      <c r="IK15" s="113"/>
      <c r="IL15" s="113"/>
      <c r="IM15" s="113"/>
      <c r="IN15" s="247">
        <f ca="1">IF(IM28&gt;$H$15,IM28,$H$15)</f>
        <v>40580</v>
      </c>
      <c r="IO15" s="248">
        <f ca="1">IF(IN28=0,IN15-IM28,0)</f>
        <v>0</v>
      </c>
      <c r="IP15" s="113"/>
      <c r="IQ15" s="255" t="s">
        <v>180</v>
      </c>
      <c r="IR15" s="255"/>
      <c r="IS15" s="251">
        <f>HX15+IP28</f>
        <v>0</v>
      </c>
      <c r="IT15" s="113"/>
      <c r="IU15" s="113"/>
      <c r="IV15" s="113"/>
    </row>
    <row r="16" spans="1:256" s="256" customFormat="1" ht="24" customHeight="1" thickBot="1">
      <c r="B16" s="257" t="s">
        <v>181</v>
      </c>
      <c r="C16" s="258"/>
      <c r="D16" s="259"/>
      <c r="E16" s="260" t="s">
        <v>182</v>
      </c>
      <c r="F16" s="261"/>
      <c r="G16" s="262" t="s">
        <v>183</v>
      </c>
      <c r="H16" s="263"/>
      <c r="I16" s="264"/>
      <c r="J16" s="265" t="s">
        <v>184</v>
      </c>
      <c r="K16" s="266"/>
      <c r="L16" s="266"/>
      <c r="M16" s="266"/>
      <c r="N16" s="266"/>
      <c r="O16" s="266"/>
      <c r="P16" s="267"/>
      <c r="Q16" s="265" t="s">
        <v>185</v>
      </c>
      <c r="R16" s="266"/>
      <c r="S16" s="266"/>
      <c r="T16" s="266"/>
      <c r="U16" s="266"/>
      <c r="V16" s="266"/>
      <c r="W16" s="266"/>
      <c r="X16" s="265" t="s">
        <v>186</v>
      </c>
      <c r="Y16" s="266"/>
      <c r="Z16" s="266"/>
      <c r="AA16" s="266"/>
      <c r="AB16" s="266"/>
      <c r="AC16" s="266"/>
      <c r="AD16" s="267"/>
      <c r="AE16" s="265" t="s">
        <v>187</v>
      </c>
      <c r="AF16" s="266"/>
      <c r="AG16" s="266"/>
      <c r="AH16" s="266"/>
      <c r="AI16" s="266"/>
      <c r="AJ16" s="266"/>
      <c r="AK16" s="266"/>
      <c r="AL16" s="265" t="s">
        <v>188</v>
      </c>
      <c r="AM16" s="266"/>
      <c r="AN16" s="266"/>
      <c r="AO16" s="266"/>
      <c r="AP16" s="266"/>
      <c r="AQ16" s="266"/>
      <c r="AR16" s="267"/>
      <c r="AS16" s="265" t="s">
        <v>189</v>
      </c>
      <c r="AT16" s="266"/>
      <c r="AU16" s="266"/>
      <c r="AV16" s="266"/>
      <c r="AW16" s="266"/>
      <c r="AX16" s="266"/>
      <c r="AY16" s="266"/>
      <c r="AZ16" s="265" t="s">
        <v>190</v>
      </c>
      <c r="BA16" s="266"/>
      <c r="BB16" s="267"/>
      <c r="GV16" s="257" t="s">
        <v>181</v>
      </c>
      <c r="GW16" s="258"/>
      <c r="GX16" s="259"/>
      <c r="GY16" s="260" t="s">
        <v>182</v>
      </c>
      <c r="GZ16" s="261"/>
      <c r="HA16" s="262" t="s">
        <v>183</v>
      </c>
      <c r="HB16" s="263"/>
      <c r="HC16" s="264"/>
      <c r="HD16" s="265" t="s">
        <v>184</v>
      </c>
      <c r="HE16" s="266"/>
      <c r="HF16" s="266"/>
      <c r="HG16" s="266"/>
      <c r="HH16" s="266"/>
      <c r="HI16" s="266"/>
      <c r="HJ16" s="267"/>
      <c r="HK16" s="265" t="s">
        <v>185</v>
      </c>
      <c r="HL16" s="266"/>
      <c r="HM16" s="266"/>
      <c r="HN16" s="266"/>
      <c r="HO16" s="266"/>
      <c r="HP16" s="266"/>
      <c r="HQ16" s="266"/>
      <c r="HR16" s="265" t="s">
        <v>186</v>
      </c>
      <c r="HS16" s="266"/>
      <c r="HT16" s="266"/>
      <c r="HU16" s="266"/>
      <c r="HV16" s="266"/>
      <c r="HW16" s="266"/>
      <c r="HX16" s="267"/>
      <c r="HY16" s="265" t="s">
        <v>187</v>
      </c>
      <c r="HZ16" s="266"/>
      <c r="IA16" s="266"/>
      <c r="IB16" s="266"/>
      <c r="IC16" s="266"/>
      <c r="ID16" s="266"/>
      <c r="IE16" s="266"/>
      <c r="IF16" s="265" t="s">
        <v>188</v>
      </c>
      <c r="IG16" s="266"/>
      <c r="IH16" s="266"/>
      <c r="II16" s="266"/>
      <c r="IJ16" s="266"/>
      <c r="IK16" s="266"/>
      <c r="IL16" s="267"/>
      <c r="IM16" s="265" t="s">
        <v>189</v>
      </c>
      <c r="IN16" s="266"/>
      <c r="IO16" s="266"/>
      <c r="IP16" s="266"/>
      <c r="IQ16" s="266"/>
      <c r="IR16" s="266"/>
      <c r="IS16" s="266"/>
      <c r="IT16" s="265" t="s">
        <v>190</v>
      </c>
      <c r="IU16" s="266"/>
      <c r="IV16" s="267"/>
    </row>
    <row r="17" spans="2:256" s="256" customFormat="1" ht="12" customHeight="1" thickBot="1">
      <c r="B17" s="268"/>
      <c r="C17" s="269"/>
      <c r="D17" s="270"/>
      <c r="E17" s="271" t="s">
        <v>191</v>
      </c>
      <c r="F17" s="272"/>
      <c r="G17" s="273" t="s">
        <v>192</v>
      </c>
      <c r="H17" s="274"/>
      <c r="I17" s="274"/>
      <c r="J17" s="275" t="s">
        <v>193</v>
      </c>
      <c r="K17" s="276"/>
      <c r="L17" s="277" t="s">
        <v>194</v>
      </c>
      <c r="M17" s="278"/>
      <c r="N17" s="279"/>
      <c r="O17" s="278">
        <v>1</v>
      </c>
      <c r="P17" s="280" t="s">
        <v>26</v>
      </c>
      <c r="Q17" s="275" t="s">
        <v>193</v>
      </c>
      <c r="R17" s="276"/>
      <c r="S17" s="277" t="s">
        <v>194</v>
      </c>
      <c r="T17" s="278"/>
      <c r="U17" s="279"/>
      <c r="V17" s="278">
        <v>1</v>
      </c>
      <c r="W17" s="281" t="s">
        <v>26</v>
      </c>
      <c r="X17" s="275" t="s">
        <v>193</v>
      </c>
      <c r="Y17" s="276"/>
      <c r="Z17" s="277" t="s">
        <v>194</v>
      </c>
      <c r="AA17" s="278"/>
      <c r="AB17" s="279"/>
      <c r="AC17" s="278">
        <v>1</v>
      </c>
      <c r="AD17" s="280" t="s">
        <v>26</v>
      </c>
      <c r="AE17" s="275" t="s">
        <v>193</v>
      </c>
      <c r="AF17" s="276"/>
      <c r="AG17" s="277" t="s">
        <v>194</v>
      </c>
      <c r="AH17" s="278"/>
      <c r="AI17" s="279"/>
      <c r="AJ17" s="278">
        <v>1</v>
      </c>
      <c r="AK17" s="281" t="s">
        <v>26</v>
      </c>
      <c r="AL17" s="275" t="s">
        <v>193</v>
      </c>
      <c r="AM17" s="276"/>
      <c r="AN17" s="277" t="s">
        <v>194</v>
      </c>
      <c r="AO17" s="278"/>
      <c r="AP17" s="279"/>
      <c r="AQ17" s="278">
        <v>1</v>
      </c>
      <c r="AR17" s="280" t="s">
        <v>26</v>
      </c>
      <c r="AS17" s="275" t="s">
        <v>193</v>
      </c>
      <c r="AT17" s="276"/>
      <c r="AU17" s="277" t="s">
        <v>194</v>
      </c>
      <c r="AV17" s="278"/>
      <c r="AW17" s="279"/>
      <c r="AX17" s="278">
        <v>1</v>
      </c>
      <c r="AY17" s="281" t="s">
        <v>26</v>
      </c>
      <c r="AZ17" s="275" t="s">
        <v>193</v>
      </c>
      <c r="BA17" s="276"/>
      <c r="BB17" s="280" t="s">
        <v>26</v>
      </c>
      <c r="GV17" s="268"/>
      <c r="GW17" s="269"/>
      <c r="GX17" s="270"/>
      <c r="GY17" s="271" t="s">
        <v>191</v>
      </c>
      <c r="GZ17" s="272"/>
      <c r="HA17" s="273" t="s">
        <v>192</v>
      </c>
      <c r="HB17" s="274"/>
      <c r="HC17" s="274"/>
      <c r="HD17" s="275" t="s">
        <v>193</v>
      </c>
      <c r="HE17" s="276"/>
      <c r="HF17" s="277" t="s">
        <v>194</v>
      </c>
      <c r="HG17" s="278"/>
      <c r="HH17" s="279"/>
      <c r="HI17" s="278">
        <v>1</v>
      </c>
      <c r="HJ17" s="280" t="s">
        <v>26</v>
      </c>
      <c r="HK17" s="275" t="s">
        <v>193</v>
      </c>
      <c r="HL17" s="276"/>
      <c r="HM17" s="277" t="s">
        <v>194</v>
      </c>
      <c r="HN17" s="278"/>
      <c r="HO17" s="279"/>
      <c r="HP17" s="278">
        <v>1</v>
      </c>
      <c r="HQ17" s="281" t="s">
        <v>26</v>
      </c>
      <c r="HR17" s="275" t="s">
        <v>193</v>
      </c>
      <c r="HS17" s="276"/>
      <c r="HT17" s="277" t="s">
        <v>194</v>
      </c>
      <c r="HU17" s="278"/>
      <c r="HV17" s="279"/>
      <c r="HW17" s="278">
        <v>1</v>
      </c>
      <c r="HX17" s="280" t="s">
        <v>26</v>
      </c>
      <c r="HY17" s="275" t="s">
        <v>193</v>
      </c>
      <c r="HZ17" s="276"/>
      <c r="IA17" s="277" t="s">
        <v>194</v>
      </c>
      <c r="IB17" s="278"/>
      <c r="IC17" s="279"/>
      <c r="ID17" s="278">
        <v>1</v>
      </c>
      <c r="IE17" s="281" t="s">
        <v>26</v>
      </c>
      <c r="IF17" s="275" t="s">
        <v>193</v>
      </c>
      <c r="IG17" s="276"/>
      <c r="IH17" s="277" t="s">
        <v>194</v>
      </c>
      <c r="II17" s="278"/>
      <c r="IJ17" s="279"/>
      <c r="IK17" s="278">
        <v>1</v>
      </c>
      <c r="IL17" s="280" t="s">
        <v>26</v>
      </c>
      <c r="IM17" s="275" t="s">
        <v>193</v>
      </c>
      <c r="IN17" s="276"/>
      <c r="IO17" s="277" t="s">
        <v>194</v>
      </c>
      <c r="IP17" s="278"/>
      <c r="IQ17" s="279"/>
      <c r="IR17" s="278">
        <v>1</v>
      </c>
      <c r="IS17" s="281" t="s">
        <v>26</v>
      </c>
      <c r="IT17" s="275" t="s">
        <v>193</v>
      </c>
      <c r="IU17" s="276"/>
      <c r="IV17" s="280" t="s">
        <v>26</v>
      </c>
    </row>
    <row r="18" spans="2:256" s="256" customFormat="1" ht="13.5" customHeight="1" thickBot="1">
      <c r="B18" s="282"/>
      <c r="C18" s="283"/>
      <c r="D18" s="284"/>
      <c r="E18" s="285" t="s">
        <v>195</v>
      </c>
      <c r="F18" s="286" t="s">
        <v>88</v>
      </c>
      <c r="G18" s="287" t="s">
        <v>195</v>
      </c>
      <c r="H18" s="288"/>
      <c r="I18" s="289" t="s">
        <v>88</v>
      </c>
      <c r="J18" s="290" t="s">
        <v>196</v>
      </c>
      <c r="K18" s="291" t="s">
        <v>197</v>
      </c>
      <c r="L18" s="292" t="s">
        <v>198</v>
      </c>
      <c r="M18" s="293" t="s">
        <v>199</v>
      </c>
      <c r="N18" s="294" t="s">
        <v>34</v>
      </c>
      <c r="O18" s="295" t="s">
        <v>200</v>
      </c>
      <c r="P18" s="296" t="s">
        <v>201</v>
      </c>
      <c r="Q18" s="290" t="s">
        <v>196</v>
      </c>
      <c r="R18" s="291" t="s">
        <v>197</v>
      </c>
      <c r="S18" s="292" t="s">
        <v>198</v>
      </c>
      <c r="T18" s="293" t="s">
        <v>199</v>
      </c>
      <c r="U18" s="294" t="s">
        <v>34</v>
      </c>
      <c r="V18" s="295" t="s">
        <v>200</v>
      </c>
      <c r="W18" s="295" t="s">
        <v>201</v>
      </c>
      <c r="X18" s="290" t="s">
        <v>196</v>
      </c>
      <c r="Y18" s="291" t="s">
        <v>197</v>
      </c>
      <c r="Z18" s="292" t="s">
        <v>198</v>
      </c>
      <c r="AA18" s="293" t="s">
        <v>199</v>
      </c>
      <c r="AB18" s="294" t="s">
        <v>34</v>
      </c>
      <c r="AC18" s="295" t="s">
        <v>200</v>
      </c>
      <c r="AD18" s="296" t="s">
        <v>201</v>
      </c>
      <c r="AE18" s="290" t="s">
        <v>196</v>
      </c>
      <c r="AF18" s="291" t="s">
        <v>197</v>
      </c>
      <c r="AG18" s="292" t="s">
        <v>198</v>
      </c>
      <c r="AH18" s="293" t="s">
        <v>199</v>
      </c>
      <c r="AI18" s="294" t="s">
        <v>34</v>
      </c>
      <c r="AJ18" s="295" t="s">
        <v>200</v>
      </c>
      <c r="AK18" s="295" t="s">
        <v>201</v>
      </c>
      <c r="AL18" s="290" t="s">
        <v>196</v>
      </c>
      <c r="AM18" s="291" t="s">
        <v>197</v>
      </c>
      <c r="AN18" s="292" t="s">
        <v>198</v>
      </c>
      <c r="AO18" s="293" t="s">
        <v>199</v>
      </c>
      <c r="AP18" s="294" t="s">
        <v>34</v>
      </c>
      <c r="AQ18" s="295" t="s">
        <v>200</v>
      </c>
      <c r="AR18" s="296" t="s">
        <v>201</v>
      </c>
      <c r="AS18" s="290" t="s">
        <v>196</v>
      </c>
      <c r="AT18" s="291" t="s">
        <v>197</v>
      </c>
      <c r="AU18" s="292" t="s">
        <v>198</v>
      </c>
      <c r="AV18" s="293" t="s">
        <v>199</v>
      </c>
      <c r="AW18" s="294" t="s">
        <v>34</v>
      </c>
      <c r="AX18" s="295" t="s">
        <v>200</v>
      </c>
      <c r="AY18" s="295" t="s">
        <v>201</v>
      </c>
      <c r="AZ18" s="290" t="s">
        <v>196</v>
      </c>
      <c r="BA18" s="291" t="s">
        <v>197</v>
      </c>
      <c r="BB18" s="296" t="s">
        <v>201</v>
      </c>
      <c r="GV18" s="282"/>
      <c r="GW18" s="283"/>
      <c r="GX18" s="284"/>
      <c r="GY18" s="285" t="s">
        <v>195</v>
      </c>
      <c r="GZ18" s="286" t="s">
        <v>88</v>
      </c>
      <c r="HA18" s="287" t="s">
        <v>195</v>
      </c>
      <c r="HB18" s="288"/>
      <c r="HC18" s="289" t="s">
        <v>88</v>
      </c>
      <c r="HD18" s="290" t="s">
        <v>196</v>
      </c>
      <c r="HE18" s="291" t="s">
        <v>197</v>
      </c>
      <c r="HF18" s="292" t="s">
        <v>198</v>
      </c>
      <c r="HG18" s="293" t="s">
        <v>199</v>
      </c>
      <c r="HH18" s="294" t="s">
        <v>34</v>
      </c>
      <c r="HI18" s="295" t="s">
        <v>200</v>
      </c>
      <c r="HJ18" s="296" t="s">
        <v>201</v>
      </c>
      <c r="HK18" s="290" t="s">
        <v>196</v>
      </c>
      <c r="HL18" s="291" t="s">
        <v>197</v>
      </c>
      <c r="HM18" s="292" t="s">
        <v>198</v>
      </c>
      <c r="HN18" s="293" t="s">
        <v>199</v>
      </c>
      <c r="HO18" s="294" t="s">
        <v>34</v>
      </c>
      <c r="HP18" s="295" t="s">
        <v>200</v>
      </c>
      <c r="HQ18" s="295" t="s">
        <v>201</v>
      </c>
      <c r="HR18" s="290" t="s">
        <v>196</v>
      </c>
      <c r="HS18" s="291" t="s">
        <v>197</v>
      </c>
      <c r="HT18" s="292" t="s">
        <v>198</v>
      </c>
      <c r="HU18" s="293" t="s">
        <v>199</v>
      </c>
      <c r="HV18" s="294" t="s">
        <v>34</v>
      </c>
      <c r="HW18" s="295" t="s">
        <v>200</v>
      </c>
      <c r="HX18" s="296" t="s">
        <v>201</v>
      </c>
      <c r="HY18" s="290" t="s">
        <v>196</v>
      </c>
      <c r="HZ18" s="291" t="s">
        <v>197</v>
      </c>
      <c r="IA18" s="292" t="s">
        <v>198</v>
      </c>
      <c r="IB18" s="293" t="s">
        <v>199</v>
      </c>
      <c r="IC18" s="294" t="s">
        <v>34</v>
      </c>
      <c r="ID18" s="295" t="s">
        <v>200</v>
      </c>
      <c r="IE18" s="295" t="s">
        <v>201</v>
      </c>
      <c r="IF18" s="290" t="s">
        <v>196</v>
      </c>
      <c r="IG18" s="291" t="s">
        <v>197</v>
      </c>
      <c r="IH18" s="292" t="s">
        <v>198</v>
      </c>
      <c r="II18" s="293" t="s">
        <v>199</v>
      </c>
      <c r="IJ18" s="294" t="s">
        <v>34</v>
      </c>
      <c r="IK18" s="295" t="s">
        <v>200</v>
      </c>
      <c r="IL18" s="296" t="s">
        <v>201</v>
      </c>
      <c r="IM18" s="290" t="s">
        <v>196</v>
      </c>
      <c r="IN18" s="291" t="s">
        <v>197</v>
      </c>
      <c r="IO18" s="292" t="s">
        <v>198</v>
      </c>
      <c r="IP18" s="293" t="s">
        <v>199</v>
      </c>
      <c r="IQ18" s="294" t="s">
        <v>34</v>
      </c>
      <c r="IR18" s="295" t="s">
        <v>200</v>
      </c>
      <c r="IS18" s="295" t="s">
        <v>201</v>
      </c>
      <c r="IT18" s="290" t="s">
        <v>196</v>
      </c>
      <c r="IU18" s="291" t="s">
        <v>197</v>
      </c>
      <c r="IV18" s="296" t="s">
        <v>201</v>
      </c>
    </row>
    <row r="19" spans="2:256" s="84" customFormat="1" ht="7.5" customHeight="1">
      <c r="B19" s="297"/>
      <c r="C19" s="298"/>
      <c r="D19" s="299"/>
      <c r="E19" s="300"/>
      <c r="F19" s="301"/>
      <c r="G19" s="302"/>
      <c r="H19" s="303"/>
      <c r="I19" s="303"/>
      <c r="J19" s="304"/>
      <c r="K19" s="305"/>
      <c r="L19" s="306"/>
      <c r="M19" s="307"/>
      <c r="N19" s="305"/>
      <c r="O19" s="307"/>
      <c r="P19" s="308"/>
      <c r="Q19" s="304"/>
      <c r="R19" s="305"/>
      <c r="S19" s="306"/>
      <c r="T19" s="307"/>
      <c r="U19" s="305"/>
      <c r="V19" s="307"/>
      <c r="W19" s="309"/>
      <c r="X19" s="304"/>
      <c r="Y19" s="305"/>
      <c r="Z19" s="306"/>
      <c r="AA19" s="307"/>
      <c r="AB19" s="305"/>
      <c r="AC19" s="307"/>
      <c r="AD19" s="308"/>
      <c r="AE19" s="304"/>
      <c r="AF19" s="305"/>
      <c r="AG19" s="306"/>
      <c r="AH19" s="307"/>
      <c r="AI19" s="305"/>
      <c r="AJ19" s="307"/>
      <c r="AK19" s="307"/>
      <c r="AL19" s="304"/>
      <c r="AM19" s="305"/>
      <c r="AN19" s="306"/>
      <c r="AO19" s="307"/>
      <c r="AP19" s="305"/>
      <c r="AQ19" s="307"/>
      <c r="AR19" s="308"/>
      <c r="AS19" s="304"/>
      <c r="AT19" s="305"/>
      <c r="AU19" s="306"/>
      <c r="AV19" s="307"/>
      <c r="AW19" s="305"/>
      <c r="AX19" s="307"/>
      <c r="AY19" s="307"/>
      <c r="AZ19" s="304"/>
      <c r="BA19" s="305"/>
      <c r="BB19" s="310"/>
      <c r="GV19" s="297"/>
      <c r="GW19" s="298"/>
      <c r="GX19" s="299"/>
      <c r="GY19" s="300"/>
      <c r="GZ19" s="301"/>
      <c r="HA19" s="302"/>
      <c r="HB19" s="303"/>
      <c r="HC19" s="303"/>
      <c r="HD19" s="304"/>
      <c r="HE19" s="305"/>
      <c r="HF19" s="306"/>
      <c r="HG19" s="307"/>
      <c r="HH19" s="305"/>
      <c r="HI19" s="307"/>
      <c r="HJ19" s="308"/>
      <c r="HK19" s="304"/>
      <c r="HL19" s="305"/>
      <c r="HM19" s="306"/>
      <c r="HN19" s="307"/>
      <c r="HO19" s="305"/>
      <c r="HP19" s="307"/>
      <c r="HQ19" s="309"/>
      <c r="HR19" s="304"/>
      <c r="HS19" s="305"/>
      <c r="HT19" s="306"/>
      <c r="HU19" s="307"/>
      <c r="HV19" s="305"/>
      <c r="HW19" s="307"/>
      <c r="HX19" s="308"/>
      <c r="HY19" s="304"/>
      <c r="HZ19" s="305"/>
      <c r="IA19" s="306"/>
      <c r="IB19" s="307"/>
      <c r="IC19" s="305"/>
      <c r="ID19" s="307"/>
      <c r="IE19" s="307"/>
      <c r="IF19" s="304"/>
      <c r="IG19" s="305"/>
      <c r="IH19" s="306"/>
      <c r="II19" s="307"/>
      <c r="IJ19" s="305"/>
      <c r="IK19" s="307"/>
      <c r="IL19" s="308"/>
      <c r="IM19" s="304"/>
      <c r="IN19" s="305"/>
      <c r="IO19" s="306"/>
      <c r="IP19" s="307"/>
      <c r="IQ19" s="305"/>
      <c r="IR19" s="307"/>
      <c r="IS19" s="307"/>
      <c r="IT19" s="304"/>
      <c r="IU19" s="305"/>
      <c r="IV19" s="310"/>
    </row>
    <row r="20" spans="2:256" s="84" customFormat="1">
      <c r="B20" s="311" t="s">
        <v>202</v>
      </c>
      <c r="C20" s="312"/>
      <c r="D20" s="313"/>
      <c r="E20" s="314">
        <v>0</v>
      </c>
      <c r="F20" s="315">
        <v>40036</v>
      </c>
      <c r="G20" s="316"/>
      <c r="H20" s="317" t="s">
        <v>203</v>
      </c>
      <c r="I20" s="318">
        <v>40036</v>
      </c>
      <c r="J20" s="319">
        <f t="shared" ref="J20:J30" si="0">I20</f>
        <v>40036</v>
      </c>
      <c r="K20" s="320">
        <f>I20</f>
        <v>40036</v>
      </c>
      <c r="L20" s="321"/>
      <c r="M20" s="322"/>
      <c r="N20" s="323"/>
      <c r="O20" s="324"/>
      <c r="P20" s="325">
        <f>I20</f>
        <v>40036</v>
      </c>
      <c r="Q20" s="326">
        <f t="shared" ref="Q20:Q30" si="1">P20</f>
        <v>40036</v>
      </c>
      <c r="R20" s="320">
        <f>K20</f>
        <v>40036</v>
      </c>
      <c r="S20" s="321"/>
      <c r="T20" s="322"/>
      <c r="U20" s="323"/>
      <c r="V20" s="324"/>
      <c r="W20" s="327">
        <f>I20</f>
        <v>40036</v>
      </c>
      <c r="X20" s="319">
        <f t="shared" ref="X20:X30" si="2">W20</f>
        <v>40036</v>
      </c>
      <c r="Y20" s="320">
        <f>R20</f>
        <v>40036</v>
      </c>
      <c r="Z20" s="321"/>
      <c r="AA20" s="322"/>
      <c r="AB20" s="323"/>
      <c r="AC20" s="324"/>
      <c r="AD20" s="325">
        <f>P20</f>
        <v>40036</v>
      </c>
      <c r="AE20" s="319">
        <f t="shared" ref="AE20:AE30" si="3">AD20</f>
        <v>40036</v>
      </c>
      <c r="AF20" s="320">
        <f t="shared" ref="AF20:AF25" si="4">Y20</f>
        <v>40036</v>
      </c>
      <c r="AG20" s="321"/>
      <c r="AH20" s="322"/>
      <c r="AI20" s="323"/>
      <c r="AJ20" s="324"/>
      <c r="AK20" s="327">
        <f>W20</f>
        <v>40036</v>
      </c>
      <c r="AL20" s="319">
        <f t="shared" ref="AL20:AL30" si="5">AK20</f>
        <v>40036</v>
      </c>
      <c r="AM20" s="320">
        <f t="shared" ref="AM20:AM26" si="6">AF20</f>
        <v>40036</v>
      </c>
      <c r="AN20" s="321"/>
      <c r="AO20" s="322"/>
      <c r="AP20" s="323"/>
      <c r="AQ20" s="324"/>
      <c r="AR20" s="325">
        <f>AD20</f>
        <v>40036</v>
      </c>
      <c r="AS20" s="319">
        <f t="shared" ref="AS20:AS30" si="7">AR20</f>
        <v>40036</v>
      </c>
      <c r="AT20" s="320">
        <f t="shared" ref="AT20:AT27" si="8">AM20</f>
        <v>40036</v>
      </c>
      <c r="AU20" s="321"/>
      <c r="AV20" s="322"/>
      <c r="AW20" s="323"/>
      <c r="AX20" s="324"/>
      <c r="AY20" s="327">
        <f>AK20</f>
        <v>40036</v>
      </c>
      <c r="AZ20" s="328">
        <f t="shared" ref="AZ20:AZ30" si="9">AY20</f>
        <v>40036</v>
      </c>
      <c r="BA20" s="329">
        <f t="shared" ref="BA20:BA28" si="10">AT20</f>
        <v>40036</v>
      </c>
      <c r="BB20" s="330">
        <f>AR20</f>
        <v>40036</v>
      </c>
      <c r="GV20" s="311" t="s">
        <v>202</v>
      </c>
      <c r="GW20" s="312"/>
      <c r="GX20" s="313"/>
      <c r="GY20" s="314">
        <v>0</v>
      </c>
      <c r="GZ20" s="315"/>
      <c r="HA20" s="316"/>
      <c r="HB20" s="317" t="s">
        <v>203</v>
      </c>
      <c r="HC20" s="318"/>
      <c r="HD20" s="319">
        <f t="shared" ref="HD20:HD30" si="11">HC20</f>
        <v>0</v>
      </c>
      <c r="HE20" s="320">
        <f>HC20</f>
        <v>0</v>
      </c>
      <c r="HF20" s="321"/>
      <c r="HG20" s="322"/>
      <c r="HH20" s="323"/>
      <c r="HI20" s="324"/>
      <c r="HJ20" s="325">
        <f>HC20</f>
        <v>0</v>
      </c>
      <c r="HK20" s="326">
        <f t="shared" ref="HK20:HK30" si="12">HJ20</f>
        <v>0</v>
      </c>
      <c r="HL20" s="320">
        <f>HE20</f>
        <v>0</v>
      </c>
      <c r="HM20" s="321"/>
      <c r="HN20" s="322"/>
      <c r="HO20" s="323"/>
      <c r="HP20" s="324"/>
      <c r="HQ20" s="327">
        <f>HC20</f>
        <v>0</v>
      </c>
      <c r="HR20" s="319">
        <f t="shared" ref="HR20:HR30" si="13">HQ20</f>
        <v>0</v>
      </c>
      <c r="HS20" s="320">
        <f>HL20</f>
        <v>0</v>
      </c>
      <c r="HT20" s="321"/>
      <c r="HU20" s="322"/>
      <c r="HV20" s="323"/>
      <c r="HW20" s="324"/>
      <c r="HX20" s="325">
        <f>HJ20</f>
        <v>0</v>
      </c>
      <c r="HY20" s="319">
        <f t="shared" ref="HY20:HY30" si="14">HX20</f>
        <v>0</v>
      </c>
      <c r="HZ20" s="320">
        <f t="shared" ref="HZ20:HZ25" si="15">HS20</f>
        <v>0</v>
      </c>
      <c r="IA20" s="321"/>
      <c r="IB20" s="322"/>
      <c r="IC20" s="323"/>
      <c r="ID20" s="324"/>
      <c r="IE20" s="327">
        <f>HQ20</f>
        <v>0</v>
      </c>
      <c r="IF20" s="319">
        <f t="shared" ref="IF20:IF30" si="16">IE20</f>
        <v>0</v>
      </c>
      <c r="IG20" s="320">
        <f t="shared" ref="IG20:IG26" si="17">HZ20</f>
        <v>0</v>
      </c>
      <c r="IH20" s="321"/>
      <c r="II20" s="322"/>
      <c r="IJ20" s="323"/>
      <c r="IK20" s="324"/>
      <c r="IL20" s="325">
        <f>HX20</f>
        <v>0</v>
      </c>
      <c r="IM20" s="319">
        <f t="shared" ref="IM20:IM30" si="18">IL20</f>
        <v>0</v>
      </c>
      <c r="IN20" s="320">
        <f t="shared" ref="IN20:IN27" si="19">IG20</f>
        <v>0</v>
      </c>
      <c r="IO20" s="321"/>
      <c r="IP20" s="322"/>
      <c r="IQ20" s="323"/>
      <c r="IR20" s="324"/>
      <c r="IS20" s="327">
        <f>IE20</f>
        <v>0</v>
      </c>
      <c r="IT20" s="328">
        <f t="shared" ref="IT20:IT30" si="20">IS20</f>
        <v>0</v>
      </c>
      <c r="IU20" s="329">
        <f t="shared" ref="IU20:IU28" si="21">IN20</f>
        <v>0</v>
      </c>
      <c r="IV20" s="330">
        <f>IL20</f>
        <v>0</v>
      </c>
    </row>
    <row r="21" spans="2:256" s="84" customFormat="1">
      <c r="B21" s="331" t="s">
        <v>63</v>
      </c>
      <c r="C21" s="332"/>
      <c r="D21" s="333"/>
      <c r="E21" s="314">
        <v>0</v>
      </c>
      <c r="F21" s="334">
        <f>F20</f>
        <v>40036</v>
      </c>
      <c r="G21" s="316"/>
      <c r="H21" s="317" t="s">
        <v>203</v>
      </c>
      <c r="I21" s="318">
        <v>40036</v>
      </c>
      <c r="J21" s="319">
        <f t="shared" si="0"/>
        <v>40036</v>
      </c>
      <c r="K21" s="335">
        <f>I21</f>
        <v>40036</v>
      </c>
      <c r="L21" s="321"/>
      <c r="M21" s="322"/>
      <c r="N21" s="336"/>
      <c r="O21" s="324"/>
      <c r="P21" s="325">
        <f>I21</f>
        <v>40036</v>
      </c>
      <c r="Q21" s="326">
        <f t="shared" si="1"/>
        <v>40036</v>
      </c>
      <c r="R21" s="320">
        <f>K21</f>
        <v>40036</v>
      </c>
      <c r="S21" s="321"/>
      <c r="T21" s="322"/>
      <c r="U21" s="323"/>
      <c r="V21" s="324"/>
      <c r="W21" s="327">
        <f>I21</f>
        <v>40036</v>
      </c>
      <c r="X21" s="319">
        <f t="shared" si="2"/>
        <v>40036</v>
      </c>
      <c r="Y21" s="320">
        <f>R21</f>
        <v>40036</v>
      </c>
      <c r="Z21" s="321"/>
      <c r="AA21" s="322"/>
      <c r="AB21" s="323"/>
      <c r="AC21" s="324"/>
      <c r="AD21" s="325">
        <f>P21</f>
        <v>40036</v>
      </c>
      <c r="AE21" s="319">
        <f t="shared" si="3"/>
        <v>40036</v>
      </c>
      <c r="AF21" s="320">
        <f t="shared" si="4"/>
        <v>40036</v>
      </c>
      <c r="AG21" s="321"/>
      <c r="AH21" s="322"/>
      <c r="AI21" s="323"/>
      <c r="AJ21" s="324"/>
      <c r="AK21" s="327">
        <f>W21</f>
        <v>40036</v>
      </c>
      <c r="AL21" s="319">
        <f t="shared" si="5"/>
        <v>40036</v>
      </c>
      <c r="AM21" s="320">
        <f t="shared" si="6"/>
        <v>40036</v>
      </c>
      <c r="AN21" s="321"/>
      <c r="AO21" s="322"/>
      <c r="AP21" s="323"/>
      <c r="AQ21" s="324"/>
      <c r="AR21" s="325">
        <f>AD21</f>
        <v>40036</v>
      </c>
      <c r="AS21" s="319">
        <f t="shared" si="7"/>
        <v>40036</v>
      </c>
      <c r="AT21" s="320">
        <f t="shared" si="8"/>
        <v>40036</v>
      </c>
      <c r="AU21" s="321"/>
      <c r="AV21" s="322"/>
      <c r="AW21" s="323"/>
      <c r="AX21" s="324"/>
      <c r="AY21" s="327">
        <f>AK21</f>
        <v>40036</v>
      </c>
      <c r="AZ21" s="328">
        <f t="shared" si="9"/>
        <v>40036</v>
      </c>
      <c r="BA21" s="329">
        <f t="shared" si="10"/>
        <v>40036</v>
      </c>
      <c r="BB21" s="330">
        <f>AR21</f>
        <v>40036</v>
      </c>
      <c r="GV21" s="331" t="s">
        <v>63</v>
      </c>
      <c r="GW21" s="332"/>
      <c r="GX21" s="333"/>
      <c r="GY21" s="314">
        <v>0</v>
      </c>
      <c r="GZ21" s="334">
        <f>GZ20</f>
        <v>0</v>
      </c>
      <c r="HA21" s="316"/>
      <c r="HB21" s="317" t="s">
        <v>203</v>
      </c>
      <c r="HC21" s="318"/>
      <c r="HD21" s="319">
        <f t="shared" si="11"/>
        <v>0</v>
      </c>
      <c r="HE21" s="335">
        <f>HC21</f>
        <v>0</v>
      </c>
      <c r="HF21" s="321"/>
      <c r="HG21" s="322"/>
      <c r="HH21" s="336"/>
      <c r="HI21" s="324"/>
      <c r="HJ21" s="325">
        <f>HC21</f>
        <v>0</v>
      </c>
      <c r="HK21" s="326">
        <f t="shared" si="12"/>
        <v>0</v>
      </c>
      <c r="HL21" s="320">
        <f>HE21</f>
        <v>0</v>
      </c>
      <c r="HM21" s="321"/>
      <c r="HN21" s="322"/>
      <c r="HO21" s="323"/>
      <c r="HP21" s="324"/>
      <c r="HQ21" s="327">
        <f>HC21</f>
        <v>0</v>
      </c>
      <c r="HR21" s="319">
        <f t="shared" si="13"/>
        <v>0</v>
      </c>
      <c r="HS21" s="320">
        <f>HL21</f>
        <v>0</v>
      </c>
      <c r="HT21" s="321"/>
      <c r="HU21" s="322"/>
      <c r="HV21" s="323"/>
      <c r="HW21" s="324"/>
      <c r="HX21" s="325">
        <f>HJ21</f>
        <v>0</v>
      </c>
      <c r="HY21" s="319">
        <f t="shared" si="14"/>
        <v>0</v>
      </c>
      <c r="HZ21" s="320">
        <f t="shared" si="15"/>
        <v>0</v>
      </c>
      <c r="IA21" s="321"/>
      <c r="IB21" s="322"/>
      <c r="IC21" s="323"/>
      <c r="ID21" s="324"/>
      <c r="IE21" s="327">
        <f>HQ21</f>
        <v>0</v>
      </c>
      <c r="IF21" s="319">
        <f t="shared" si="16"/>
        <v>0</v>
      </c>
      <c r="IG21" s="320">
        <f t="shared" si="17"/>
        <v>0</v>
      </c>
      <c r="IH21" s="321"/>
      <c r="II21" s="322"/>
      <c r="IJ21" s="323"/>
      <c r="IK21" s="324"/>
      <c r="IL21" s="325">
        <f>HX21</f>
        <v>0</v>
      </c>
      <c r="IM21" s="319">
        <f t="shared" si="18"/>
        <v>0</v>
      </c>
      <c r="IN21" s="320">
        <f t="shared" si="19"/>
        <v>0</v>
      </c>
      <c r="IO21" s="321"/>
      <c r="IP21" s="322"/>
      <c r="IQ21" s="323"/>
      <c r="IR21" s="324"/>
      <c r="IS21" s="327">
        <f>IE21</f>
        <v>0</v>
      </c>
      <c r="IT21" s="328">
        <f t="shared" si="20"/>
        <v>0</v>
      </c>
      <c r="IU21" s="329">
        <f t="shared" si="21"/>
        <v>0</v>
      </c>
      <c r="IV21" s="330">
        <f>IL21</f>
        <v>0</v>
      </c>
    </row>
    <row r="22" spans="2:256" s="84" customFormat="1">
      <c r="B22" s="331" t="s">
        <v>204</v>
      </c>
      <c r="C22" s="312"/>
      <c r="D22" s="313"/>
      <c r="E22" s="314">
        <f>G22</f>
        <v>7</v>
      </c>
      <c r="F22" s="320">
        <f>F21+E22</f>
        <v>40043</v>
      </c>
      <c r="G22" s="337">
        <v>7</v>
      </c>
      <c r="H22" s="317" t="s">
        <v>203</v>
      </c>
      <c r="I22" s="318">
        <v>40043</v>
      </c>
      <c r="J22" s="338">
        <f t="shared" si="0"/>
        <v>40043</v>
      </c>
      <c r="K22" s="315">
        <v>40043</v>
      </c>
      <c r="L22" s="339">
        <f t="shared" ref="L22:L30" si="22">IF(K22=0,0,K22-J22)</f>
        <v>0</v>
      </c>
      <c r="M22" s="340"/>
      <c r="N22" s="341"/>
      <c r="O22" s="342">
        <f>IF(K22=0,K15,K22-N22)</f>
        <v>40043</v>
      </c>
      <c r="P22" s="325">
        <f>O22</f>
        <v>40043</v>
      </c>
      <c r="Q22" s="326">
        <f t="shared" si="1"/>
        <v>40043</v>
      </c>
      <c r="R22" s="320">
        <f>K22</f>
        <v>40043</v>
      </c>
      <c r="S22" s="321"/>
      <c r="T22" s="322"/>
      <c r="U22" s="323"/>
      <c r="V22" s="324"/>
      <c r="W22" s="327">
        <f>P22</f>
        <v>40043</v>
      </c>
      <c r="X22" s="319">
        <f t="shared" si="2"/>
        <v>40043</v>
      </c>
      <c r="Y22" s="320">
        <f>R22</f>
        <v>40043</v>
      </c>
      <c r="Z22" s="321"/>
      <c r="AA22" s="322"/>
      <c r="AB22" s="323"/>
      <c r="AC22" s="324"/>
      <c r="AD22" s="325">
        <f>W22</f>
        <v>40043</v>
      </c>
      <c r="AE22" s="319">
        <f t="shared" si="3"/>
        <v>40043</v>
      </c>
      <c r="AF22" s="320">
        <f t="shared" si="4"/>
        <v>40043</v>
      </c>
      <c r="AG22" s="321"/>
      <c r="AH22" s="322"/>
      <c r="AI22" s="323"/>
      <c r="AJ22" s="324"/>
      <c r="AK22" s="327">
        <f>AD22</f>
        <v>40043</v>
      </c>
      <c r="AL22" s="319">
        <f t="shared" si="5"/>
        <v>40043</v>
      </c>
      <c r="AM22" s="320">
        <f t="shared" si="6"/>
        <v>40043</v>
      </c>
      <c r="AN22" s="321"/>
      <c r="AO22" s="322"/>
      <c r="AP22" s="323"/>
      <c r="AQ22" s="324"/>
      <c r="AR22" s="325">
        <f>AK22</f>
        <v>40043</v>
      </c>
      <c r="AS22" s="319">
        <f t="shared" si="7"/>
        <v>40043</v>
      </c>
      <c r="AT22" s="320">
        <f t="shared" si="8"/>
        <v>40043</v>
      </c>
      <c r="AU22" s="321"/>
      <c r="AV22" s="322"/>
      <c r="AW22" s="323"/>
      <c r="AX22" s="324"/>
      <c r="AY22" s="327">
        <f t="shared" ref="AY22:AY27" si="23">AR22</f>
        <v>40043</v>
      </c>
      <c r="AZ22" s="328">
        <f t="shared" si="9"/>
        <v>40043</v>
      </c>
      <c r="BA22" s="329">
        <f t="shared" si="10"/>
        <v>40043</v>
      </c>
      <c r="BB22" s="330">
        <f t="shared" ref="BB22:BB28" si="24">AY22</f>
        <v>40043</v>
      </c>
      <c r="GV22" s="331" t="s">
        <v>204</v>
      </c>
      <c r="GW22" s="312"/>
      <c r="GX22" s="313"/>
      <c r="GY22" s="314">
        <f>HA22</f>
        <v>0</v>
      </c>
      <c r="GZ22" s="320">
        <f>GZ21+GY22</f>
        <v>0</v>
      </c>
      <c r="HA22" s="337"/>
      <c r="HB22" s="317" t="s">
        <v>203</v>
      </c>
      <c r="HC22" s="318"/>
      <c r="HD22" s="338">
        <f t="shared" si="11"/>
        <v>0</v>
      </c>
      <c r="HE22" s="315"/>
      <c r="HF22" s="339">
        <f t="shared" ref="HF22:HF30" si="25">IF(HE22=0,0,HE22-HD22)</f>
        <v>0</v>
      </c>
      <c r="HG22" s="340">
        <f t="shared" ref="HG22:HG31" si="26">HF22-HH22</f>
        <v>0</v>
      </c>
      <c r="HH22" s="341"/>
      <c r="HI22" s="342">
        <f ca="1">IF(HE22=0,HE15,HE22-HH22)</f>
        <v>40580</v>
      </c>
      <c r="HJ22" s="325">
        <f ca="1">HI22</f>
        <v>40580</v>
      </c>
      <c r="HK22" s="326">
        <f t="shared" ca="1" si="12"/>
        <v>40580</v>
      </c>
      <c r="HL22" s="320">
        <f>HE22</f>
        <v>0</v>
      </c>
      <c r="HM22" s="321"/>
      <c r="HN22" s="322"/>
      <c r="HO22" s="323"/>
      <c r="HP22" s="324"/>
      <c r="HQ22" s="327">
        <f ca="1">HJ22</f>
        <v>40580</v>
      </c>
      <c r="HR22" s="319">
        <f t="shared" ca="1" si="13"/>
        <v>40580</v>
      </c>
      <c r="HS22" s="320">
        <f>HL22</f>
        <v>0</v>
      </c>
      <c r="HT22" s="321"/>
      <c r="HU22" s="322"/>
      <c r="HV22" s="323"/>
      <c r="HW22" s="324"/>
      <c r="HX22" s="325">
        <f ca="1">HQ22</f>
        <v>40580</v>
      </c>
      <c r="HY22" s="319">
        <f t="shared" ca="1" si="14"/>
        <v>40580</v>
      </c>
      <c r="HZ22" s="320">
        <f t="shared" si="15"/>
        <v>0</v>
      </c>
      <c r="IA22" s="321"/>
      <c r="IB22" s="322"/>
      <c r="IC22" s="323"/>
      <c r="ID22" s="324"/>
      <c r="IE22" s="327">
        <f ca="1">HX22</f>
        <v>40580</v>
      </c>
      <c r="IF22" s="319">
        <f t="shared" ca="1" si="16"/>
        <v>40580</v>
      </c>
      <c r="IG22" s="320">
        <f t="shared" si="17"/>
        <v>0</v>
      </c>
      <c r="IH22" s="321"/>
      <c r="II22" s="322"/>
      <c r="IJ22" s="323"/>
      <c r="IK22" s="324"/>
      <c r="IL22" s="325">
        <f ca="1">IE22</f>
        <v>40580</v>
      </c>
      <c r="IM22" s="319">
        <f t="shared" ca="1" si="18"/>
        <v>40580</v>
      </c>
      <c r="IN22" s="320">
        <f t="shared" si="19"/>
        <v>0</v>
      </c>
      <c r="IO22" s="321"/>
      <c r="IP22" s="322"/>
      <c r="IQ22" s="323"/>
      <c r="IR22" s="324"/>
      <c r="IS22" s="327">
        <f t="shared" ref="IS22:IS27" ca="1" si="27">IL22</f>
        <v>40580</v>
      </c>
      <c r="IT22" s="328">
        <f t="shared" ca="1" si="20"/>
        <v>40580</v>
      </c>
      <c r="IU22" s="329">
        <f t="shared" si="21"/>
        <v>0</v>
      </c>
      <c r="IV22" s="330">
        <f t="shared" ref="IV22:IV28" ca="1" si="28">IS22</f>
        <v>40580</v>
      </c>
    </row>
    <row r="23" spans="2:256" s="84" customFormat="1">
      <c r="B23" s="311" t="s">
        <v>205</v>
      </c>
      <c r="C23" s="343"/>
      <c r="D23" s="344"/>
      <c r="E23" s="314">
        <f>G23</f>
        <v>7</v>
      </c>
      <c r="F23" s="320">
        <f>F21+E23</f>
        <v>40043</v>
      </c>
      <c r="G23" s="337">
        <v>7</v>
      </c>
      <c r="H23" s="317" t="s">
        <v>203</v>
      </c>
      <c r="I23" s="318">
        <v>40043</v>
      </c>
      <c r="J23" s="338">
        <f t="shared" si="0"/>
        <v>40043</v>
      </c>
      <c r="K23" s="315">
        <v>40036</v>
      </c>
      <c r="L23" s="339">
        <f t="shared" si="22"/>
        <v>-7</v>
      </c>
      <c r="M23" s="340"/>
      <c r="N23" s="341">
        <v>-7</v>
      </c>
      <c r="O23" s="342">
        <f>IF(K23=0,K15,K23-N23)</f>
        <v>40043</v>
      </c>
      <c r="P23" s="325">
        <f>O23</f>
        <v>40043</v>
      </c>
      <c r="Q23" s="326">
        <f t="shared" si="1"/>
        <v>40043</v>
      </c>
      <c r="R23" s="335">
        <f>K23</f>
        <v>40036</v>
      </c>
      <c r="S23" s="321"/>
      <c r="T23" s="322"/>
      <c r="U23" s="336"/>
      <c r="V23" s="324"/>
      <c r="W23" s="327">
        <f>P23</f>
        <v>40043</v>
      </c>
      <c r="X23" s="319">
        <f t="shared" si="2"/>
        <v>40043</v>
      </c>
      <c r="Y23" s="320">
        <f>R23</f>
        <v>40036</v>
      </c>
      <c r="Z23" s="321"/>
      <c r="AA23" s="322"/>
      <c r="AB23" s="323"/>
      <c r="AC23" s="324"/>
      <c r="AD23" s="325">
        <f>W23</f>
        <v>40043</v>
      </c>
      <c r="AE23" s="319">
        <f t="shared" si="3"/>
        <v>40043</v>
      </c>
      <c r="AF23" s="320">
        <f t="shared" si="4"/>
        <v>40036</v>
      </c>
      <c r="AG23" s="321"/>
      <c r="AH23" s="322"/>
      <c r="AI23" s="323"/>
      <c r="AJ23" s="324"/>
      <c r="AK23" s="327">
        <f>AD23</f>
        <v>40043</v>
      </c>
      <c r="AL23" s="319">
        <f t="shared" si="5"/>
        <v>40043</v>
      </c>
      <c r="AM23" s="320">
        <f t="shared" si="6"/>
        <v>40036</v>
      </c>
      <c r="AN23" s="321"/>
      <c r="AO23" s="322"/>
      <c r="AP23" s="323"/>
      <c r="AQ23" s="324"/>
      <c r="AR23" s="325">
        <f>AK23</f>
        <v>40043</v>
      </c>
      <c r="AS23" s="319">
        <f t="shared" si="7"/>
        <v>40043</v>
      </c>
      <c r="AT23" s="320">
        <f t="shared" si="8"/>
        <v>40036</v>
      </c>
      <c r="AU23" s="321"/>
      <c r="AV23" s="322"/>
      <c r="AW23" s="323"/>
      <c r="AX23" s="324"/>
      <c r="AY23" s="327">
        <f t="shared" si="23"/>
        <v>40043</v>
      </c>
      <c r="AZ23" s="328">
        <f t="shared" si="9"/>
        <v>40043</v>
      </c>
      <c r="BA23" s="329">
        <f t="shared" si="10"/>
        <v>40036</v>
      </c>
      <c r="BB23" s="330">
        <f t="shared" si="24"/>
        <v>40043</v>
      </c>
      <c r="GV23" s="311" t="s">
        <v>205</v>
      </c>
      <c r="GW23" s="343"/>
      <c r="GX23" s="344"/>
      <c r="GY23" s="314">
        <f>HA23</f>
        <v>0</v>
      </c>
      <c r="GZ23" s="320">
        <f>GZ21+GY23</f>
        <v>0</v>
      </c>
      <c r="HA23" s="337"/>
      <c r="HB23" s="317" t="s">
        <v>203</v>
      </c>
      <c r="HC23" s="318"/>
      <c r="HD23" s="338">
        <f t="shared" si="11"/>
        <v>0</v>
      </c>
      <c r="HE23" s="315"/>
      <c r="HF23" s="339">
        <f t="shared" si="25"/>
        <v>0</v>
      </c>
      <c r="HG23" s="340">
        <f t="shared" si="26"/>
        <v>0</v>
      </c>
      <c r="HH23" s="341"/>
      <c r="HI23" s="342">
        <f ca="1">IF(HE23=0,HE15,HE23-HH23)</f>
        <v>40580</v>
      </c>
      <c r="HJ23" s="325">
        <f ca="1">HI23</f>
        <v>40580</v>
      </c>
      <c r="HK23" s="326">
        <f t="shared" ca="1" si="12"/>
        <v>40580</v>
      </c>
      <c r="HL23" s="335">
        <f>HE23</f>
        <v>0</v>
      </c>
      <c r="HM23" s="321"/>
      <c r="HN23" s="322"/>
      <c r="HO23" s="336"/>
      <c r="HP23" s="324"/>
      <c r="HQ23" s="327">
        <f ca="1">HJ23</f>
        <v>40580</v>
      </c>
      <c r="HR23" s="319">
        <f t="shared" ca="1" si="13"/>
        <v>40580</v>
      </c>
      <c r="HS23" s="320">
        <f>HL23</f>
        <v>0</v>
      </c>
      <c r="HT23" s="321"/>
      <c r="HU23" s="322"/>
      <c r="HV23" s="323"/>
      <c r="HW23" s="324"/>
      <c r="HX23" s="325">
        <f ca="1">HQ23</f>
        <v>40580</v>
      </c>
      <c r="HY23" s="319">
        <f t="shared" ca="1" si="14"/>
        <v>40580</v>
      </c>
      <c r="HZ23" s="320">
        <f t="shared" si="15"/>
        <v>0</v>
      </c>
      <c r="IA23" s="321"/>
      <c r="IB23" s="322"/>
      <c r="IC23" s="323"/>
      <c r="ID23" s="324"/>
      <c r="IE23" s="327">
        <f ca="1">HX23</f>
        <v>40580</v>
      </c>
      <c r="IF23" s="319">
        <f t="shared" ca="1" si="16"/>
        <v>40580</v>
      </c>
      <c r="IG23" s="320">
        <f t="shared" si="17"/>
        <v>0</v>
      </c>
      <c r="IH23" s="321"/>
      <c r="II23" s="322"/>
      <c r="IJ23" s="323"/>
      <c r="IK23" s="324"/>
      <c r="IL23" s="325">
        <f ca="1">IE23</f>
        <v>40580</v>
      </c>
      <c r="IM23" s="319">
        <f t="shared" ca="1" si="18"/>
        <v>40580</v>
      </c>
      <c r="IN23" s="320">
        <f t="shared" si="19"/>
        <v>0</v>
      </c>
      <c r="IO23" s="321"/>
      <c r="IP23" s="322"/>
      <c r="IQ23" s="323"/>
      <c r="IR23" s="324"/>
      <c r="IS23" s="327">
        <f t="shared" ca="1" si="27"/>
        <v>40580</v>
      </c>
      <c r="IT23" s="328">
        <f t="shared" ca="1" si="20"/>
        <v>40580</v>
      </c>
      <c r="IU23" s="329">
        <f t="shared" si="21"/>
        <v>0</v>
      </c>
      <c r="IV23" s="330">
        <f t="shared" ca="1" si="28"/>
        <v>40580</v>
      </c>
    </row>
    <row r="24" spans="2:256" s="84" customFormat="1">
      <c r="B24" s="331" t="s">
        <v>206</v>
      </c>
      <c r="C24" s="312"/>
      <c r="D24" s="313"/>
      <c r="E24" s="314">
        <f>IF(G24=0,0,G24-G22)</f>
        <v>23</v>
      </c>
      <c r="F24" s="320">
        <f>F22+E24</f>
        <v>40066</v>
      </c>
      <c r="G24" s="337">
        <v>30</v>
      </c>
      <c r="H24" s="317" t="s">
        <v>203</v>
      </c>
      <c r="I24" s="318">
        <v>40066</v>
      </c>
      <c r="J24" s="319">
        <f t="shared" si="0"/>
        <v>40066</v>
      </c>
      <c r="K24" s="345"/>
      <c r="L24" s="321">
        <f t="shared" si="22"/>
        <v>0</v>
      </c>
      <c r="M24" s="322">
        <f t="shared" ref="M24:M31" si="29">L24-N24</f>
        <v>0</v>
      </c>
      <c r="N24" s="346"/>
      <c r="O24" s="324">
        <f t="shared" ref="O24:O30" si="30">K24-N24</f>
        <v>0</v>
      </c>
      <c r="P24" s="325">
        <f>O22+E24</f>
        <v>40066</v>
      </c>
      <c r="Q24" s="338">
        <f t="shared" si="1"/>
        <v>40066</v>
      </c>
      <c r="R24" s="315">
        <v>40066</v>
      </c>
      <c r="S24" s="339">
        <f t="shared" ref="S24:S30" si="31">IF(R24=0,0,R24-Q24)</f>
        <v>0</v>
      </c>
      <c r="T24" s="340">
        <f t="shared" ref="T24:T31" si="32">S24-U24</f>
        <v>0</v>
      </c>
      <c r="U24" s="341"/>
      <c r="V24" s="342">
        <f>IF(R24=0,R$15,R24-U24)</f>
        <v>40066</v>
      </c>
      <c r="W24" s="327">
        <f>V24</f>
        <v>40066</v>
      </c>
      <c r="X24" s="319">
        <f t="shared" si="2"/>
        <v>40066</v>
      </c>
      <c r="Y24" s="335">
        <f>R24</f>
        <v>40066</v>
      </c>
      <c r="Z24" s="321"/>
      <c r="AA24" s="322"/>
      <c r="AB24" s="336"/>
      <c r="AC24" s="324"/>
      <c r="AD24" s="325">
        <f>X24</f>
        <v>40066</v>
      </c>
      <c r="AE24" s="319">
        <f t="shared" si="3"/>
        <v>40066</v>
      </c>
      <c r="AF24" s="320">
        <f t="shared" si="4"/>
        <v>40066</v>
      </c>
      <c r="AG24" s="321"/>
      <c r="AH24" s="322"/>
      <c r="AI24" s="323"/>
      <c r="AJ24" s="324"/>
      <c r="AK24" s="327">
        <f>AD24</f>
        <v>40066</v>
      </c>
      <c r="AL24" s="319">
        <f t="shared" si="5"/>
        <v>40066</v>
      </c>
      <c r="AM24" s="320">
        <f t="shared" si="6"/>
        <v>40066</v>
      </c>
      <c r="AN24" s="321"/>
      <c r="AO24" s="322"/>
      <c r="AP24" s="323"/>
      <c r="AQ24" s="324"/>
      <c r="AR24" s="325">
        <f>AK24</f>
        <v>40066</v>
      </c>
      <c r="AS24" s="319">
        <f t="shared" si="7"/>
        <v>40066</v>
      </c>
      <c r="AT24" s="320">
        <f t="shared" si="8"/>
        <v>40066</v>
      </c>
      <c r="AU24" s="321"/>
      <c r="AV24" s="322"/>
      <c r="AW24" s="323"/>
      <c r="AX24" s="324"/>
      <c r="AY24" s="327">
        <f t="shared" si="23"/>
        <v>40066</v>
      </c>
      <c r="AZ24" s="328">
        <f t="shared" si="9"/>
        <v>40066</v>
      </c>
      <c r="BA24" s="329">
        <f t="shared" si="10"/>
        <v>40066</v>
      </c>
      <c r="BB24" s="330">
        <f t="shared" si="24"/>
        <v>40066</v>
      </c>
      <c r="GV24" s="331" t="s">
        <v>206</v>
      </c>
      <c r="GW24" s="312"/>
      <c r="GX24" s="313"/>
      <c r="GY24" s="314">
        <f>IF(HA24=0,0,HA24-HA22)</f>
        <v>0</v>
      </c>
      <c r="GZ24" s="320">
        <f>GZ22+GY24</f>
        <v>0</v>
      </c>
      <c r="HA24" s="337"/>
      <c r="HB24" s="317" t="s">
        <v>203</v>
      </c>
      <c r="HC24" s="318"/>
      <c r="HD24" s="319">
        <f t="shared" si="11"/>
        <v>0</v>
      </c>
      <c r="HE24" s="345"/>
      <c r="HF24" s="321">
        <f t="shared" si="25"/>
        <v>0</v>
      </c>
      <c r="HG24" s="322">
        <f t="shared" si="26"/>
        <v>0</v>
      </c>
      <c r="HH24" s="346"/>
      <c r="HI24" s="324">
        <f t="shared" ref="HI24:HI30" si="33">HE24-HH24</f>
        <v>0</v>
      </c>
      <c r="HJ24" s="325">
        <f ca="1">HI22+GY24</f>
        <v>40580</v>
      </c>
      <c r="HK24" s="338">
        <f t="shared" ca="1" si="12"/>
        <v>40580</v>
      </c>
      <c r="HL24" s="315"/>
      <c r="HM24" s="339">
        <f t="shared" ref="HM24:HM30" si="34">IF(HL24=0,0,HL24-HK24)</f>
        <v>0</v>
      </c>
      <c r="HN24" s="340">
        <f t="shared" ref="HN24:HN31" si="35">HM24-HO24</f>
        <v>0</v>
      </c>
      <c r="HO24" s="341"/>
      <c r="HP24" s="342">
        <f ca="1">IF(HL24=0,HL$15,HL24-HO24)</f>
        <v>40580</v>
      </c>
      <c r="HQ24" s="327">
        <f ca="1">HP24</f>
        <v>40580</v>
      </c>
      <c r="HR24" s="319">
        <f t="shared" ca="1" si="13"/>
        <v>40580</v>
      </c>
      <c r="HS24" s="335">
        <f>HL24</f>
        <v>0</v>
      </c>
      <c r="HT24" s="321"/>
      <c r="HU24" s="322"/>
      <c r="HV24" s="336"/>
      <c r="HW24" s="324"/>
      <c r="HX24" s="325">
        <f ca="1">HR24</f>
        <v>40580</v>
      </c>
      <c r="HY24" s="319">
        <f t="shared" ca="1" si="14"/>
        <v>40580</v>
      </c>
      <c r="HZ24" s="320">
        <f t="shared" si="15"/>
        <v>0</v>
      </c>
      <c r="IA24" s="321"/>
      <c r="IB24" s="322"/>
      <c r="IC24" s="323"/>
      <c r="ID24" s="324"/>
      <c r="IE24" s="327">
        <f ca="1">HX24</f>
        <v>40580</v>
      </c>
      <c r="IF24" s="319">
        <f t="shared" ca="1" si="16"/>
        <v>40580</v>
      </c>
      <c r="IG24" s="320">
        <f t="shared" si="17"/>
        <v>0</v>
      </c>
      <c r="IH24" s="321"/>
      <c r="II24" s="322"/>
      <c r="IJ24" s="323"/>
      <c r="IK24" s="324"/>
      <c r="IL24" s="325">
        <f ca="1">IE24</f>
        <v>40580</v>
      </c>
      <c r="IM24" s="319">
        <f t="shared" ca="1" si="18"/>
        <v>40580</v>
      </c>
      <c r="IN24" s="320">
        <f t="shared" si="19"/>
        <v>0</v>
      </c>
      <c r="IO24" s="321"/>
      <c r="IP24" s="322"/>
      <c r="IQ24" s="323"/>
      <c r="IR24" s="324"/>
      <c r="IS24" s="327">
        <f t="shared" ca="1" si="27"/>
        <v>40580</v>
      </c>
      <c r="IT24" s="328">
        <f t="shared" ca="1" si="20"/>
        <v>40580</v>
      </c>
      <c r="IU24" s="329">
        <f t="shared" si="21"/>
        <v>0</v>
      </c>
      <c r="IV24" s="330">
        <f t="shared" ca="1" si="28"/>
        <v>40580</v>
      </c>
    </row>
    <row r="25" spans="2:256" s="84" customFormat="1">
      <c r="B25" s="331" t="s">
        <v>207</v>
      </c>
      <c r="C25" s="312"/>
      <c r="D25" s="313"/>
      <c r="E25" s="314">
        <f t="shared" ref="E25:E30" si="36">G25</f>
        <v>10</v>
      </c>
      <c r="F25" s="320">
        <f>F24+E25</f>
        <v>40076</v>
      </c>
      <c r="G25" s="337">
        <v>10</v>
      </c>
      <c r="H25" s="317" t="s">
        <v>203</v>
      </c>
      <c r="I25" s="318">
        <v>40076</v>
      </c>
      <c r="J25" s="319">
        <f t="shared" si="0"/>
        <v>40076</v>
      </c>
      <c r="K25" s="347"/>
      <c r="L25" s="321">
        <f t="shared" si="22"/>
        <v>0</v>
      </c>
      <c r="M25" s="322">
        <f t="shared" si="29"/>
        <v>0</v>
      </c>
      <c r="N25" s="323"/>
      <c r="O25" s="324">
        <f t="shared" si="30"/>
        <v>0</v>
      </c>
      <c r="P25" s="325">
        <f>MAX(P23:P24)+E25</f>
        <v>40076</v>
      </c>
      <c r="Q25" s="326">
        <f t="shared" si="1"/>
        <v>40076</v>
      </c>
      <c r="R25" s="345"/>
      <c r="S25" s="339">
        <f t="shared" si="31"/>
        <v>0</v>
      </c>
      <c r="T25" s="322">
        <f t="shared" si="32"/>
        <v>0</v>
      </c>
      <c r="U25" s="346"/>
      <c r="V25" s="342">
        <f t="shared" ref="V25:V30" si="37">R25-U25</f>
        <v>0</v>
      </c>
      <c r="W25" s="348">
        <f>MAX(W23:W24)+E25</f>
        <v>40076</v>
      </c>
      <c r="X25" s="338">
        <f t="shared" si="2"/>
        <v>40076</v>
      </c>
      <c r="Y25" s="315">
        <v>40085</v>
      </c>
      <c r="Z25" s="339">
        <f t="shared" ref="Z25:Z30" si="38">IF(Y25=0,0,Y25-X25)</f>
        <v>9</v>
      </c>
      <c r="AA25" s="340">
        <f t="shared" ref="AA25:AA31" si="39">Z25-AB25</f>
        <v>9</v>
      </c>
      <c r="AB25" s="341"/>
      <c r="AC25" s="342">
        <f>IF(Y25=0,Y$15,Y25-AB25)</f>
        <v>40085</v>
      </c>
      <c r="AD25" s="325">
        <f>AC25</f>
        <v>40085</v>
      </c>
      <c r="AE25" s="319">
        <f t="shared" si="3"/>
        <v>40085</v>
      </c>
      <c r="AF25" s="335">
        <f t="shared" si="4"/>
        <v>40085</v>
      </c>
      <c r="AG25" s="321"/>
      <c r="AH25" s="322"/>
      <c r="AI25" s="336"/>
      <c r="AJ25" s="324"/>
      <c r="AK25" s="327">
        <f>AD25</f>
        <v>40085</v>
      </c>
      <c r="AL25" s="319">
        <f t="shared" si="5"/>
        <v>40085</v>
      </c>
      <c r="AM25" s="320">
        <f t="shared" si="6"/>
        <v>40085</v>
      </c>
      <c r="AN25" s="321"/>
      <c r="AO25" s="322"/>
      <c r="AP25" s="323"/>
      <c r="AQ25" s="324"/>
      <c r="AR25" s="325">
        <f>AK25</f>
        <v>40085</v>
      </c>
      <c r="AS25" s="319">
        <f t="shared" si="7"/>
        <v>40085</v>
      </c>
      <c r="AT25" s="320">
        <f t="shared" si="8"/>
        <v>40085</v>
      </c>
      <c r="AU25" s="321"/>
      <c r="AV25" s="322"/>
      <c r="AW25" s="323"/>
      <c r="AX25" s="324"/>
      <c r="AY25" s="327">
        <f t="shared" si="23"/>
        <v>40085</v>
      </c>
      <c r="AZ25" s="328">
        <f t="shared" si="9"/>
        <v>40085</v>
      </c>
      <c r="BA25" s="329">
        <f t="shared" si="10"/>
        <v>40085</v>
      </c>
      <c r="BB25" s="330">
        <f t="shared" si="24"/>
        <v>40085</v>
      </c>
      <c r="GV25" s="331" t="s">
        <v>207</v>
      </c>
      <c r="GW25" s="312"/>
      <c r="GX25" s="313"/>
      <c r="GY25" s="314">
        <f t="shared" ref="GY25:GY30" si="40">HA25</f>
        <v>0</v>
      </c>
      <c r="GZ25" s="320">
        <f>GZ24+GY25</f>
        <v>0</v>
      </c>
      <c r="HA25" s="337"/>
      <c r="HB25" s="317" t="s">
        <v>203</v>
      </c>
      <c r="HC25" s="318"/>
      <c r="HD25" s="319">
        <f t="shared" si="11"/>
        <v>0</v>
      </c>
      <c r="HE25" s="347"/>
      <c r="HF25" s="321">
        <f t="shared" si="25"/>
        <v>0</v>
      </c>
      <c r="HG25" s="322">
        <f t="shared" si="26"/>
        <v>0</v>
      </c>
      <c r="HH25" s="323"/>
      <c r="HI25" s="324">
        <f t="shared" si="33"/>
        <v>0</v>
      </c>
      <c r="HJ25" s="325">
        <f ca="1">MAX(HJ23:HJ24)+GY25</f>
        <v>40580</v>
      </c>
      <c r="HK25" s="326">
        <f t="shared" ca="1" si="12"/>
        <v>40580</v>
      </c>
      <c r="HL25" s="345"/>
      <c r="HM25" s="339">
        <f t="shared" si="34"/>
        <v>0</v>
      </c>
      <c r="HN25" s="322">
        <f t="shared" si="35"/>
        <v>0</v>
      </c>
      <c r="HO25" s="346"/>
      <c r="HP25" s="342">
        <f t="shared" ref="HP25:HP30" si="41">HL25-HO25</f>
        <v>0</v>
      </c>
      <c r="HQ25" s="348">
        <f ca="1">MAX(HQ23:HQ24)+GY25</f>
        <v>40580</v>
      </c>
      <c r="HR25" s="338">
        <f t="shared" ca="1" si="13"/>
        <v>40580</v>
      </c>
      <c r="HS25" s="315"/>
      <c r="HT25" s="339">
        <f t="shared" ref="HT25:HT30" si="42">IF(HS25=0,0,HS25-HR25)</f>
        <v>0</v>
      </c>
      <c r="HU25" s="340">
        <f t="shared" ref="HU25:HU31" si="43">HT25-HV25</f>
        <v>0</v>
      </c>
      <c r="HV25" s="341"/>
      <c r="HW25" s="342">
        <f ca="1">IF(HS25=0,HS$15,HS25-HV25)</f>
        <v>40580</v>
      </c>
      <c r="HX25" s="325">
        <f ca="1">HW25</f>
        <v>40580</v>
      </c>
      <c r="HY25" s="319">
        <f t="shared" ca="1" si="14"/>
        <v>40580</v>
      </c>
      <c r="HZ25" s="335">
        <f t="shared" si="15"/>
        <v>0</v>
      </c>
      <c r="IA25" s="321"/>
      <c r="IB25" s="322"/>
      <c r="IC25" s="336"/>
      <c r="ID25" s="324"/>
      <c r="IE25" s="327">
        <f ca="1">HX25</f>
        <v>40580</v>
      </c>
      <c r="IF25" s="319">
        <f t="shared" ca="1" si="16"/>
        <v>40580</v>
      </c>
      <c r="IG25" s="320">
        <f t="shared" si="17"/>
        <v>0</v>
      </c>
      <c r="IH25" s="321"/>
      <c r="II25" s="322"/>
      <c r="IJ25" s="323"/>
      <c r="IK25" s="324"/>
      <c r="IL25" s="325">
        <f ca="1">IE25</f>
        <v>40580</v>
      </c>
      <c r="IM25" s="319">
        <f t="shared" ca="1" si="18"/>
        <v>40580</v>
      </c>
      <c r="IN25" s="320">
        <f t="shared" si="19"/>
        <v>0</v>
      </c>
      <c r="IO25" s="321"/>
      <c r="IP25" s="322"/>
      <c r="IQ25" s="323"/>
      <c r="IR25" s="324"/>
      <c r="IS25" s="327">
        <f t="shared" ca="1" si="27"/>
        <v>40580</v>
      </c>
      <c r="IT25" s="328">
        <f t="shared" ca="1" si="20"/>
        <v>40580</v>
      </c>
      <c r="IU25" s="329">
        <f t="shared" si="21"/>
        <v>0</v>
      </c>
      <c r="IV25" s="330">
        <f t="shared" ca="1" si="28"/>
        <v>40580</v>
      </c>
    </row>
    <row r="26" spans="2:256" s="84" customFormat="1">
      <c r="B26" s="311" t="s">
        <v>208</v>
      </c>
      <c r="C26" s="343"/>
      <c r="D26" s="344"/>
      <c r="E26" s="314">
        <f t="shared" si="36"/>
        <v>40</v>
      </c>
      <c r="F26" s="320">
        <f>F21+E26</f>
        <v>40076</v>
      </c>
      <c r="G26" s="337">
        <v>40</v>
      </c>
      <c r="H26" s="317" t="s">
        <v>203</v>
      </c>
      <c r="I26" s="318">
        <v>40076</v>
      </c>
      <c r="J26" s="319">
        <f t="shared" si="0"/>
        <v>40076</v>
      </c>
      <c r="K26" s="347"/>
      <c r="L26" s="321">
        <f t="shared" si="22"/>
        <v>0</v>
      </c>
      <c r="M26" s="322">
        <f t="shared" si="29"/>
        <v>0</v>
      </c>
      <c r="N26" s="323"/>
      <c r="O26" s="324">
        <f t="shared" si="30"/>
        <v>0</v>
      </c>
      <c r="P26" s="325">
        <f>P21+E26</f>
        <v>40076</v>
      </c>
      <c r="Q26" s="326">
        <f t="shared" si="1"/>
        <v>40076</v>
      </c>
      <c r="R26" s="347"/>
      <c r="S26" s="339">
        <f t="shared" si="31"/>
        <v>0</v>
      </c>
      <c r="T26" s="322">
        <f t="shared" si="32"/>
        <v>0</v>
      </c>
      <c r="U26" s="323"/>
      <c r="V26" s="342">
        <f t="shared" si="37"/>
        <v>0</v>
      </c>
      <c r="W26" s="348">
        <f>Q26</f>
        <v>40076</v>
      </c>
      <c r="X26" s="326">
        <f t="shared" si="2"/>
        <v>40076</v>
      </c>
      <c r="Y26" s="345"/>
      <c r="Z26" s="339">
        <f t="shared" si="38"/>
        <v>0</v>
      </c>
      <c r="AA26" s="322">
        <f t="shared" si="39"/>
        <v>0</v>
      </c>
      <c r="AB26" s="346"/>
      <c r="AC26" s="342">
        <f>Y26-AB26</f>
        <v>0</v>
      </c>
      <c r="AD26" s="349">
        <f>X26</f>
        <v>40076</v>
      </c>
      <c r="AE26" s="338">
        <f t="shared" si="3"/>
        <v>40076</v>
      </c>
      <c r="AF26" s="350">
        <v>40121</v>
      </c>
      <c r="AG26" s="339">
        <f>IF(AF26=0,0,AF26-AE26)</f>
        <v>45</v>
      </c>
      <c r="AH26" s="340">
        <f>AG26-AI26</f>
        <v>45</v>
      </c>
      <c r="AI26" s="341"/>
      <c r="AJ26" s="342">
        <f>IF(AF26=0,AF$15,AF26-AI26)</f>
        <v>40121</v>
      </c>
      <c r="AK26" s="327">
        <f>AJ26</f>
        <v>40121</v>
      </c>
      <c r="AL26" s="319">
        <f t="shared" si="5"/>
        <v>40121</v>
      </c>
      <c r="AM26" s="335">
        <f t="shared" si="6"/>
        <v>40121</v>
      </c>
      <c r="AN26" s="321"/>
      <c r="AO26" s="322"/>
      <c r="AP26" s="336"/>
      <c r="AQ26" s="324"/>
      <c r="AR26" s="325">
        <f>AK26</f>
        <v>40121</v>
      </c>
      <c r="AS26" s="319">
        <f t="shared" si="7"/>
        <v>40121</v>
      </c>
      <c r="AT26" s="320">
        <f t="shared" si="8"/>
        <v>40121</v>
      </c>
      <c r="AU26" s="321"/>
      <c r="AV26" s="322"/>
      <c r="AW26" s="323"/>
      <c r="AX26" s="324"/>
      <c r="AY26" s="327">
        <f t="shared" si="23"/>
        <v>40121</v>
      </c>
      <c r="AZ26" s="328">
        <f t="shared" si="9"/>
        <v>40121</v>
      </c>
      <c r="BA26" s="329">
        <f t="shared" si="10"/>
        <v>40121</v>
      </c>
      <c r="BB26" s="330">
        <f t="shared" si="24"/>
        <v>40121</v>
      </c>
      <c r="GV26" s="311" t="s">
        <v>208</v>
      </c>
      <c r="GW26" s="343"/>
      <c r="GX26" s="344"/>
      <c r="GY26" s="314">
        <f t="shared" si="40"/>
        <v>0</v>
      </c>
      <c r="GZ26" s="320">
        <f>GZ21+GY26</f>
        <v>0</v>
      </c>
      <c r="HA26" s="337"/>
      <c r="HB26" s="317" t="s">
        <v>203</v>
      </c>
      <c r="HC26" s="318"/>
      <c r="HD26" s="319">
        <f t="shared" si="11"/>
        <v>0</v>
      </c>
      <c r="HE26" s="347"/>
      <c r="HF26" s="321">
        <f t="shared" si="25"/>
        <v>0</v>
      </c>
      <c r="HG26" s="322">
        <f t="shared" si="26"/>
        <v>0</v>
      </c>
      <c r="HH26" s="323"/>
      <c r="HI26" s="324">
        <f t="shared" si="33"/>
        <v>0</v>
      </c>
      <c r="HJ26" s="325">
        <f>HJ21+GY26</f>
        <v>0</v>
      </c>
      <c r="HK26" s="326">
        <f t="shared" si="12"/>
        <v>0</v>
      </c>
      <c r="HL26" s="347"/>
      <c r="HM26" s="339">
        <f t="shared" si="34"/>
        <v>0</v>
      </c>
      <c r="HN26" s="322">
        <f t="shared" si="35"/>
        <v>0</v>
      </c>
      <c r="HO26" s="323"/>
      <c r="HP26" s="342">
        <f t="shared" si="41"/>
        <v>0</v>
      </c>
      <c r="HQ26" s="348">
        <f>HK26</f>
        <v>0</v>
      </c>
      <c r="HR26" s="326">
        <f t="shared" si="13"/>
        <v>0</v>
      </c>
      <c r="HS26" s="345"/>
      <c r="HT26" s="339">
        <f t="shared" si="42"/>
        <v>0</v>
      </c>
      <c r="HU26" s="322">
        <f t="shared" si="43"/>
        <v>0</v>
      </c>
      <c r="HV26" s="346"/>
      <c r="HW26" s="342">
        <f>HS26-HV26</f>
        <v>0</v>
      </c>
      <c r="HX26" s="349">
        <f>HR26</f>
        <v>0</v>
      </c>
      <c r="HY26" s="338">
        <f t="shared" si="14"/>
        <v>0</v>
      </c>
      <c r="HZ26" s="350"/>
      <c r="IA26" s="339">
        <f>IF(HZ26=0,0,HZ26-HY26)</f>
        <v>0</v>
      </c>
      <c r="IB26" s="340">
        <f>IA26-IC26</f>
        <v>0</v>
      </c>
      <c r="IC26" s="341"/>
      <c r="ID26" s="342">
        <f ca="1">IF(HZ26=0,HZ$15,HZ26-IC26)</f>
        <v>40580</v>
      </c>
      <c r="IE26" s="327">
        <f ca="1">ID26</f>
        <v>40580</v>
      </c>
      <c r="IF26" s="319">
        <f t="shared" ca="1" si="16"/>
        <v>40580</v>
      </c>
      <c r="IG26" s="335">
        <f t="shared" si="17"/>
        <v>0</v>
      </c>
      <c r="IH26" s="321"/>
      <c r="II26" s="322"/>
      <c r="IJ26" s="336"/>
      <c r="IK26" s="324"/>
      <c r="IL26" s="325">
        <f ca="1">IE26</f>
        <v>40580</v>
      </c>
      <c r="IM26" s="319">
        <f t="shared" ca="1" si="18"/>
        <v>40580</v>
      </c>
      <c r="IN26" s="320">
        <f t="shared" si="19"/>
        <v>0</v>
      </c>
      <c r="IO26" s="321"/>
      <c r="IP26" s="322"/>
      <c r="IQ26" s="323"/>
      <c r="IR26" s="324"/>
      <c r="IS26" s="327">
        <f t="shared" ca="1" si="27"/>
        <v>40580</v>
      </c>
      <c r="IT26" s="328">
        <f t="shared" ca="1" si="20"/>
        <v>40580</v>
      </c>
      <c r="IU26" s="329">
        <f t="shared" si="21"/>
        <v>0</v>
      </c>
      <c r="IV26" s="330">
        <f t="shared" ca="1" si="28"/>
        <v>40580</v>
      </c>
    </row>
    <row r="27" spans="2:256" s="84" customFormat="1">
      <c r="B27" s="331" t="s">
        <v>143</v>
      </c>
      <c r="C27" s="312"/>
      <c r="D27" s="313"/>
      <c r="E27" s="314">
        <f t="shared" si="36"/>
        <v>3</v>
      </c>
      <c r="F27" s="320">
        <f>F25+E27</f>
        <v>40079</v>
      </c>
      <c r="G27" s="337">
        <v>3</v>
      </c>
      <c r="H27" s="317" t="s">
        <v>203</v>
      </c>
      <c r="I27" s="318">
        <v>40079</v>
      </c>
      <c r="J27" s="319">
        <f t="shared" si="0"/>
        <v>40079</v>
      </c>
      <c r="K27" s="347"/>
      <c r="L27" s="321">
        <f t="shared" si="22"/>
        <v>0</v>
      </c>
      <c r="M27" s="322">
        <f t="shared" si="29"/>
        <v>0</v>
      </c>
      <c r="N27" s="323"/>
      <c r="O27" s="324">
        <f t="shared" si="30"/>
        <v>0</v>
      </c>
      <c r="P27" s="325">
        <f>MAX(P25,P26)+E27</f>
        <v>40079</v>
      </c>
      <c r="Q27" s="326">
        <f t="shared" si="1"/>
        <v>40079</v>
      </c>
      <c r="R27" s="347"/>
      <c r="S27" s="339">
        <f t="shared" si="31"/>
        <v>0</v>
      </c>
      <c r="T27" s="322">
        <f t="shared" si="32"/>
        <v>0</v>
      </c>
      <c r="U27" s="323"/>
      <c r="V27" s="342">
        <f t="shared" si="37"/>
        <v>0</v>
      </c>
      <c r="W27" s="348">
        <f>MAX(W25,W26)+E27</f>
        <v>40079</v>
      </c>
      <c r="X27" s="326">
        <f t="shared" si="2"/>
        <v>40079</v>
      </c>
      <c r="Y27" s="347"/>
      <c r="Z27" s="339">
        <f t="shared" si="38"/>
        <v>0</v>
      </c>
      <c r="AA27" s="322">
        <f t="shared" si="39"/>
        <v>0</v>
      </c>
      <c r="AB27" s="323"/>
      <c r="AC27" s="342">
        <f>Y27-AB27</f>
        <v>0</v>
      </c>
      <c r="AD27" s="349">
        <f>MAX(AD25,AD26)+E27</f>
        <v>40088</v>
      </c>
      <c r="AE27" s="326">
        <f t="shared" si="3"/>
        <v>40088</v>
      </c>
      <c r="AF27" s="345"/>
      <c r="AG27" s="339"/>
      <c r="AH27" s="322"/>
      <c r="AI27" s="346"/>
      <c r="AJ27" s="342">
        <f>AF27-AI27</f>
        <v>0</v>
      </c>
      <c r="AK27" s="348">
        <f>MAX(AK25,AK26)+E27</f>
        <v>40124</v>
      </c>
      <c r="AL27" s="338">
        <f t="shared" si="5"/>
        <v>40124</v>
      </c>
      <c r="AM27" s="315">
        <v>40122</v>
      </c>
      <c r="AN27" s="339">
        <f>IF(AM27=0,0,AM27-AL27)</f>
        <v>-2</v>
      </c>
      <c r="AO27" s="340">
        <f>AN27-AP27</f>
        <v>0</v>
      </c>
      <c r="AP27" s="341">
        <v>-2</v>
      </c>
      <c r="AQ27" s="342">
        <f>IF(AM27=0,AM$15,AM27-AP27)</f>
        <v>40124</v>
      </c>
      <c r="AR27" s="325">
        <f>AQ27</f>
        <v>40124</v>
      </c>
      <c r="AS27" s="319">
        <f t="shared" si="7"/>
        <v>40124</v>
      </c>
      <c r="AT27" s="335">
        <f t="shared" si="8"/>
        <v>40122</v>
      </c>
      <c r="AU27" s="321"/>
      <c r="AV27" s="322"/>
      <c r="AW27" s="336"/>
      <c r="AX27" s="324"/>
      <c r="AY27" s="327">
        <f t="shared" si="23"/>
        <v>40124</v>
      </c>
      <c r="AZ27" s="328">
        <f t="shared" si="9"/>
        <v>40124</v>
      </c>
      <c r="BA27" s="329">
        <f t="shared" si="10"/>
        <v>40122</v>
      </c>
      <c r="BB27" s="330">
        <f t="shared" si="24"/>
        <v>40124</v>
      </c>
      <c r="GV27" s="331" t="s">
        <v>143</v>
      </c>
      <c r="GW27" s="312"/>
      <c r="GX27" s="313"/>
      <c r="GY27" s="314">
        <f t="shared" si="40"/>
        <v>0</v>
      </c>
      <c r="GZ27" s="320">
        <f>GZ25+GY27</f>
        <v>0</v>
      </c>
      <c r="HA27" s="337"/>
      <c r="HB27" s="317" t="s">
        <v>203</v>
      </c>
      <c r="HC27" s="318"/>
      <c r="HD27" s="319">
        <f t="shared" si="11"/>
        <v>0</v>
      </c>
      <c r="HE27" s="347"/>
      <c r="HF27" s="321">
        <f t="shared" si="25"/>
        <v>0</v>
      </c>
      <c r="HG27" s="322">
        <f t="shared" si="26"/>
        <v>0</v>
      </c>
      <c r="HH27" s="323"/>
      <c r="HI27" s="324">
        <f t="shared" si="33"/>
        <v>0</v>
      </c>
      <c r="HJ27" s="325">
        <f ca="1">MAX(HJ25,HJ26)+GY27</f>
        <v>40580</v>
      </c>
      <c r="HK27" s="326">
        <f t="shared" ca="1" si="12"/>
        <v>40580</v>
      </c>
      <c r="HL27" s="347"/>
      <c r="HM27" s="339">
        <f t="shared" si="34"/>
        <v>0</v>
      </c>
      <c r="HN27" s="322">
        <f t="shared" si="35"/>
        <v>0</v>
      </c>
      <c r="HO27" s="323"/>
      <c r="HP27" s="342">
        <f t="shared" si="41"/>
        <v>0</v>
      </c>
      <c r="HQ27" s="348">
        <f ca="1">MAX(HQ25,HQ26)+GY27</f>
        <v>40580</v>
      </c>
      <c r="HR27" s="326">
        <f t="shared" ca="1" si="13"/>
        <v>40580</v>
      </c>
      <c r="HS27" s="347"/>
      <c r="HT27" s="339">
        <f t="shared" si="42"/>
        <v>0</v>
      </c>
      <c r="HU27" s="322">
        <f t="shared" si="43"/>
        <v>0</v>
      </c>
      <c r="HV27" s="323"/>
      <c r="HW27" s="342">
        <f>HS27-HV27</f>
        <v>0</v>
      </c>
      <c r="HX27" s="349">
        <f ca="1">MAX(HX25,HX26)+GY27</f>
        <v>40580</v>
      </c>
      <c r="HY27" s="326">
        <f t="shared" ca="1" si="14"/>
        <v>40580</v>
      </c>
      <c r="HZ27" s="345"/>
      <c r="IA27" s="339"/>
      <c r="IB27" s="322"/>
      <c r="IC27" s="346"/>
      <c r="ID27" s="342">
        <f>HZ27-IC27</f>
        <v>0</v>
      </c>
      <c r="IE27" s="348">
        <f ca="1">MAX(IE25,IE26)+GY27</f>
        <v>40580</v>
      </c>
      <c r="IF27" s="338">
        <f t="shared" ca="1" si="16"/>
        <v>40580</v>
      </c>
      <c r="IG27" s="315"/>
      <c r="IH27" s="339">
        <f>IF(IG27=0,0,IG27-IF27)</f>
        <v>0</v>
      </c>
      <c r="II27" s="340">
        <f>IH27-IJ27</f>
        <v>0</v>
      </c>
      <c r="IJ27" s="341"/>
      <c r="IK27" s="342">
        <f ca="1">IF(IG27=0,IG$15,IG27-IJ27)</f>
        <v>40580</v>
      </c>
      <c r="IL27" s="325">
        <f ca="1">IK27</f>
        <v>40580</v>
      </c>
      <c r="IM27" s="319">
        <f t="shared" ca="1" si="18"/>
        <v>40580</v>
      </c>
      <c r="IN27" s="335">
        <f t="shared" si="19"/>
        <v>0</v>
      </c>
      <c r="IO27" s="321"/>
      <c r="IP27" s="322"/>
      <c r="IQ27" s="336"/>
      <c r="IR27" s="324"/>
      <c r="IS27" s="327">
        <f t="shared" ca="1" si="27"/>
        <v>40580</v>
      </c>
      <c r="IT27" s="328">
        <f t="shared" ca="1" si="20"/>
        <v>40580</v>
      </c>
      <c r="IU27" s="329">
        <f t="shared" si="21"/>
        <v>0</v>
      </c>
      <c r="IV27" s="330">
        <f t="shared" ca="1" si="28"/>
        <v>40580</v>
      </c>
    </row>
    <row r="28" spans="2:256" s="84" customFormat="1">
      <c r="B28" s="311" t="s">
        <v>209</v>
      </c>
      <c r="C28" s="343"/>
      <c r="D28" s="344"/>
      <c r="E28" s="314">
        <f t="shared" si="36"/>
        <v>40</v>
      </c>
      <c r="F28" s="320">
        <f>F25+E28</f>
        <v>40116</v>
      </c>
      <c r="G28" s="337">
        <v>40</v>
      </c>
      <c r="H28" s="317" t="s">
        <v>203</v>
      </c>
      <c r="I28" s="318">
        <v>40116</v>
      </c>
      <c r="J28" s="319">
        <f t="shared" si="0"/>
        <v>40116</v>
      </c>
      <c r="K28" s="347"/>
      <c r="L28" s="321">
        <f t="shared" si="22"/>
        <v>0</v>
      </c>
      <c r="M28" s="322">
        <f t="shared" si="29"/>
        <v>0</v>
      </c>
      <c r="N28" s="323"/>
      <c r="O28" s="324">
        <f t="shared" si="30"/>
        <v>0</v>
      </c>
      <c r="P28" s="325">
        <f>P25+E28</f>
        <v>40116</v>
      </c>
      <c r="Q28" s="326">
        <f t="shared" si="1"/>
        <v>40116</v>
      </c>
      <c r="R28" s="347"/>
      <c r="S28" s="339">
        <f t="shared" si="31"/>
        <v>0</v>
      </c>
      <c r="T28" s="322">
        <f t="shared" si="32"/>
        <v>0</v>
      </c>
      <c r="U28" s="323"/>
      <c r="V28" s="342">
        <f t="shared" si="37"/>
        <v>0</v>
      </c>
      <c r="W28" s="348">
        <f>W25+E28</f>
        <v>40116</v>
      </c>
      <c r="X28" s="326">
        <f t="shared" si="2"/>
        <v>40116</v>
      </c>
      <c r="Y28" s="347"/>
      <c r="Z28" s="339">
        <f t="shared" si="38"/>
        <v>0</v>
      </c>
      <c r="AA28" s="322">
        <f t="shared" si="39"/>
        <v>0</v>
      </c>
      <c r="AB28" s="323"/>
      <c r="AC28" s="342">
        <f>Y28-AB28</f>
        <v>0</v>
      </c>
      <c r="AD28" s="349">
        <f>AD25+E28</f>
        <v>40125</v>
      </c>
      <c r="AE28" s="326">
        <f t="shared" si="3"/>
        <v>40125</v>
      </c>
      <c r="AF28" s="347"/>
      <c r="AG28" s="339"/>
      <c r="AH28" s="322"/>
      <c r="AI28" s="323"/>
      <c r="AJ28" s="342">
        <f>AF28-AI28</f>
        <v>0</v>
      </c>
      <c r="AK28" s="348">
        <f>AK25+E28</f>
        <v>40125</v>
      </c>
      <c r="AL28" s="326">
        <f t="shared" si="5"/>
        <v>40125</v>
      </c>
      <c r="AM28" s="345"/>
      <c r="AN28" s="339"/>
      <c r="AO28" s="322"/>
      <c r="AP28" s="346"/>
      <c r="AQ28" s="342">
        <f>AM28-AP28</f>
        <v>0</v>
      </c>
      <c r="AR28" s="349">
        <f>AR25+E28</f>
        <v>40125</v>
      </c>
      <c r="AS28" s="338">
        <f t="shared" si="7"/>
        <v>40125</v>
      </c>
      <c r="AT28" s="315">
        <v>40143</v>
      </c>
      <c r="AU28" s="339">
        <f>IF(AT28=0,0,AT28-AS28)</f>
        <v>18</v>
      </c>
      <c r="AV28" s="340">
        <f>AU28-AW28</f>
        <v>18</v>
      </c>
      <c r="AW28" s="341"/>
      <c r="AX28" s="342">
        <f>IF(AT28=0,AT$15,AT28-AW28)</f>
        <v>40143</v>
      </c>
      <c r="AY28" s="327">
        <f>AX28</f>
        <v>40143</v>
      </c>
      <c r="AZ28" s="328">
        <f t="shared" si="9"/>
        <v>40143</v>
      </c>
      <c r="BA28" s="351">
        <f t="shared" si="10"/>
        <v>40143</v>
      </c>
      <c r="BB28" s="330">
        <f t="shared" si="24"/>
        <v>40143</v>
      </c>
      <c r="GV28" s="311" t="s">
        <v>209</v>
      </c>
      <c r="GW28" s="343"/>
      <c r="GX28" s="344"/>
      <c r="GY28" s="314">
        <f t="shared" si="40"/>
        <v>0</v>
      </c>
      <c r="GZ28" s="320">
        <f>GZ25+GY28</f>
        <v>0</v>
      </c>
      <c r="HA28" s="337"/>
      <c r="HB28" s="317" t="s">
        <v>203</v>
      </c>
      <c r="HC28" s="318"/>
      <c r="HD28" s="319">
        <f t="shared" si="11"/>
        <v>0</v>
      </c>
      <c r="HE28" s="347"/>
      <c r="HF28" s="321">
        <f t="shared" si="25"/>
        <v>0</v>
      </c>
      <c r="HG28" s="322">
        <f t="shared" si="26"/>
        <v>0</v>
      </c>
      <c r="HH28" s="323"/>
      <c r="HI28" s="324">
        <f t="shared" si="33"/>
        <v>0</v>
      </c>
      <c r="HJ28" s="325">
        <f ca="1">HJ25+GY28</f>
        <v>40580</v>
      </c>
      <c r="HK28" s="326">
        <f t="shared" ca="1" si="12"/>
        <v>40580</v>
      </c>
      <c r="HL28" s="347"/>
      <c r="HM28" s="339">
        <f t="shared" si="34"/>
        <v>0</v>
      </c>
      <c r="HN28" s="322">
        <f t="shared" si="35"/>
        <v>0</v>
      </c>
      <c r="HO28" s="323"/>
      <c r="HP28" s="342">
        <f t="shared" si="41"/>
        <v>0</v>
      </c>
      <c r="HQ28" s="348">
        <f ca="1">HQ25+GY28</f>
        <v>40580</v>
      </c>
      <c r="HR28" s="326">
        <f t="shared" ca="1" si="13"/>
        <v>40580</v>
      </c>
      <c r="HS28" s="347"/>
      <c r="HT28" s="339">
        <f t="shared" si="42"/>
        <v>0</v>
      </c>
      <c r="HU28" s="322">
        <f t="shared" si="43"/>
        <v>0</v>
      </c>
      <c r="HV28" s="323"/>
      <c r="HW28" s="342">
        <f>HS28-HV28</f>
        <v>0</v>
      </c>
      <c r="HX28" s="349">
        <f ca="1">HX25+GY28</f>
        <v>40580</v>
      </c>
      <c r="HY28" s="326">
        <f t="shared" ca="1" si="14"/>
        <v>40580</v>
      </c>
      <c r="HZ28" s="347"/>
      <c r="IA28" s="339"/>
      <c r="IB28" s="322"/>
      <c r="IC28" s="323"/>
      <c r="ID28" s="342">
        <f>HZ28-IC28</f>
        <v>0</v>
      </c>
      <c r="IE28" s="348">
        <f ca="1">IE25+GY28</f>
        <v>40580</v>
      </c>
      <c r="IF28" s="326">
        <f t="shared" ca="1" si="16"/>
        <v>40580</v>
      </c>
      <c r="IG28" s="345"/>
      <c r="IH28" s="339"/>
      <c r="II28" s="322"/>
      <c r="IJ28" s="346"/>
      <c r="IK28" s="342">
        <f>IG28-IJ28</f>
        <v>0</v>
      </c>
      <c r="IL28" s="349">
        <f ca="1">IL25+GY28</f>
        <v>40580</v>
      </c>
      <c r="IM28" s="338">
        <f t="shared" ca="1" si="18"/>
        <v>40580</v>
      </c>
      <c r="IN28" s="315"/>
      <c r="IO28" s="339">
        <f>IF(IN28=0,0,IN28-IM28)</f>
        <v>0</v>
      </c>
      <c r="IP28" s="340">
        <f>IO28-IQ28</f>
        <v>0</v>
      </c>
      <c r="IQ28" s="341"/>
      <c r="IR28" s="342">
        <f ca="1">IF(IN28=0,IN$15,IN28-IQ28)</f>
        <v>40580</v>
      </c>
      <c r="IS28" s="327">
        <f ca="1">IR28</f>
        <v>40580</v>
      </c>
      <c r="IT28" s="328">
        <f t="shared" ca="1" si="20"/>
        <v>40580</v>
      </c>
      <c r="IU28" s="351">
        <f t="shared" si="21"/>
        <v>0</v>
      </c>
      <c r="IV28" s="330">
        <f t="shared" ca="1" si="28"/>
        <v>40580</v>
      </c>
    </row>
    <row r="29" spans="2:256" s="84" customFormat="1">
      <c r="B29" s="331" t="s">
        <v>210</v>
      </c>
      <c r="C29" s="312"/>
      <c r="D29" s="313"/>
      <c r="E29" s="314">
        <f t="shared" si="36"/>
        <v>110</v>
      </c>
      <c r="F29" s="320">
        <f>F25+E29</f>
        <v>40186</v>
      </c>
      <c r="G29" s="337">
        <v>110</v>
      </c>
      <c r="H29" s="317" t="s">
        <v>203</v>
      </c>
      <c r="I29" s="318">
        <v>40186</v>
      </c>
      <c r="J29" s="319">
        <f t="shared" si="0"/>
        <v>40186</v>
      </c>
      <c r="K29" s="347"/>
      <c r="L29" s="321">
        <f t="shared" si="22"/>
        <v>0</v>
      </c>
      <c r="M29" s="322">
        <f t="shared" si="29"/>
        <v>0</v>
      </c>
      <c r="N29" s="323"/>
      <c r="O29" s="324">
        <f t="shared" si="30"/>
        <v>0</v>
      </c>
      <c r="P29" s="325">
        <f>P25+E29</f>
        <v>40186</v>
      </c>
      <c r="Q29" s="326">
        <f t="shared" si="1"/>
        <v>40186</v>
      </c>
      <c r="R29" s="347"/>
      <c r="S29" s="339">
        <f t="shared" si="31"/>
        <v>0</v>
      </c>
      <c r="T29" s="322">
        <f t="shared" si="32"/>
        <v>0</v>
      </c>
      <c r="U29" s="323"/>
      <c r="V29" s="342">
        <f t="shared" si="37"/>
        <v>0</v>
      </c>
      <c r="W29" s="348">
        <f>W25+E29</f>
        <v>40186</v>
      </c>
      <c r="X29" s="326">
        <f t="shared" si="2"/>
        <v>40186</v>
      </c>
      <c r="Y29" s="347"/>
      <c r="Z29" s="339">
        <f t="shared" si="38"/>
        <v>0</v>
      </c>
      <c r="AA29" s="322">
        <f t="shared" si="39"/>
        <v>0</v>
      </c>
      <c r="AB29" s="323"/>
      <c r="AC29" s="342">
        <f>Y29-AB29</f>
        <v>0</v>
      </c>
      <c r="AD29" s="349">
        <f>AD25+E29</f>
        <v>40195</v>
      </c>
      <c r="AE29" s="326">
        <f t="shared" si="3"/>
        <v>40195</v>
      </c>
      <c r="AF29" s="347"/>
      <c r="AG29" s="339"/>
      <c r="AH29" s="322"/>
      <c r="AI29" s="323"/>
      <c r="AJ29" s="342">
        <f>AF29-AI29</f>
        <v>0</v>
      </c>
      <c r="AK29" s="348">
        <f>AK25+E29</f>
        <v>40195</v>
      </c>
      <c r="AL29" s="326">
        <f t="shared" si="5"/>
        <v>40195</v>
      </c>
      <c r="AM29" s="347"/>
      <c r="AN29" s="339"/>
      <c r="AO29" s="322"/>
      <c r="AP29" s="323"/>
      <c r="AQ29" s="342">
        <f>AM29-AP29</f>
        <v>0</v>
      </c>
      <c r="AR29" s="349">
        <f>AR25+E29</f>
        <v>40195</v>
      </c>
      <c r="AS29" s="326">
        <f t="shared" si="7"/>
        <v>40195</v>
      </c>
      <c r="AT29" s="347"/>
      <c r="AU29" s="339"/>
      <c r="AV29" s="322"/>
      <c r="AW29" s="323"/>
      <c r="AX29" s="342">
        <f>AT29-AW29</f>
        <v>0</v>
      </c>
      <c r="AY29" s="348">
        <f>AY25+E29</f>
        <v>40195</v>
      </c>
      <c r="AZ29" s="352">
        <f t="shared" si="9"/>
        <v>40195</v>
      </c>
      <c r="BA29" s="353">
        <f>AZ31</f>
        <v>40213</v>
      </c>
      <c r="BB29" s="330">
        <f>BB25+E29</f>
        <v>40195</v>
      </c>
      <c r="GV29" s="331" t="s">
        <v>210</v>
      </c>
      <c r="GW29" s="312"/>
      <c r="GX29" s="313"/>
      <c r="GY29" s="314">
        <f t="shared" si="40"/>
        <v>0</v>
      </c>
      <c r="GZ29" s="320">
        <f>GZ25+GY29</f>
        <v>0</v>
      </c>
      <c r="HA29" s="337"/>
      <c r="HB29" s="317" t="s">
        <v>203</v>
      </c>
      <c r="HC29" s="318"/>
      <c r="HD29" s="319">
        <f t="shared" si="11"/>
        <v>0</v>
      </c>
      <c r="HE29" s="347"/>
      <c r="HF29" s="321">
        <f t="shared" si="25"/>
        <v>0</v>
      </c>
      <c r="HG29" s="322">
        <f t="shared" si="26"/>
        <v>0</v>
      </c>
      <c r="HH29" s="323"/>
      <c r="HI29" s="324">
        <f t="shared" si="33"/>
        <v>0</v>
      </c>
      <c r="HJ29" s="325">
        <f ca="1">HJ25+GY29</f>
        <v>40580</v>
      </c>
      <c r="HK29" s="326">
        <f t="shared" ca="1" si="12"/>
        <v>40580</v>
      </c>
      <c r="HL29" s="347"/>
      <c r="HM29" s="339">
        <f t="shared" si="34"/>
        <v>0</v>
      </c>
      <c r="HN29" s="322">
        <f t="shared" si="35"/>
        <v>0</v>
      </c>
      <c r="HO29" s="323"/>
      <c r="HP29" s="342">
        <f t="shared" si="41"/>
        <v>0</v>
      </c>
      <c r="HQ29" s="348">
        <f ca="1">HQ25+GY29</f>
        <v>40580</v>
      </c>
      <c r="HR29" s="326">
        <f t="shared" ca="1" si="13"/>
        <v>40580</v>
      </c>
      <c r="HS29" s="347"/>
      <c r="HT29" s="339">
        <f t="shared" si="42"/>
        <v>0</v>
      </c>
      <c r="HU29" s="322">
        <f t="shared" si="43"/>
        <v>0</v>
      </c>
      <c r="HV29" s="323"/>
      <c r="HW29" s="342">
        <f>HS29-HV29</f>
        <v>0</v>
      </c>
      <c r="HX29" s="349">
        <f ca="1">HX25+GY29</f>
        <v>40580</v>
      </c>
      <c r="HY29" s="326">
        <f t="shared" ca="1" si="14"/>
        <v>40580</v>
      </c>
      <c r="HZ29" s="347"/>
      <c r="IA29" s="339"/>
      <c r="IB29" s="322"/>
      <c r="IC29" s="323"/>
      <c r="ID29" s="342">
        <f>HZ29-IC29</f>
        <v>0</v>
      </c>
      <c r="IE29" s="348">
        <f ca="1">IE25+GY29</f>
        <v>40580</v>
      </c>
      <c r="IF29" s="326">
        <f t="shared" ca="1" si="16"/>
        <v>40580</v>
      </c>
      <c r="IG29" s="347"/>
      <c r="IH29" s="339"/>
      <c r="II29" s="322"/>
      <c r="IJ29" s="323"/>
      <c r="IK29" s="342">
        <f>IG29-IJ29</f>
        <v>0</v>
      </c>
      <c r="IL29" s="349">
        <f ca="1">IL25+GY29</f>
        <v>40580</v>
      </c>
      <c r="IM29" s="326">
        <f t="shared" ca="1" si="18"/>
        <v>40580</v>
      </c>
      <c r="IN29" s="347"/>
      <c r="IO29" s="339"/>
      <c r="IP29" s="322"/>
      <c r="IQ29" s="323"/>
      <c r="IR29" s="342">
        <f>IN29-IQ29</f>
        <v>0</v>
      </c>
      <c r="IS29" s="348">
        <f ca="1">IS25+GY29</f>
        <v>40580</v>
      </c>
      <c r="IT29" s="352">
        <f t="shared" ca="1" si="20"/>
        <v>40580</v>
      </c>
      <c r="IU29" s="353">
        <f ca="1">IT31</f>
        <v>40580</v>
      </c>
      <c r="IV29" s="330">
        <f ca="1">IV25+GY29</f>
        <v>40580</v>
      </c>
    </row>
    <row r="30" spans="2:256" s="84" customFormat="1" ht="12" thickBot="1">
      <c r="B30" s="331" t="s">
        <v>211</v>
      </c>
      <c r="C30" s="312"/>
      <c r="D30" s="313"/>
      <c r="E30" s="354">
        <f t="shared" si="36"/>
        <v>70</v>
      </c>
      <c r="F30" s="335">
        <f>F28+E30</f>
        <v>40186</v>
      </c>
      <c r="G30" s="355">
        <f>G29-G28</f>
        <v>70</v>
      </c>
      <c r="H30" s="356" t="s">
        <v>203</v>
      </c>
      <c r="I30" s="357">
        <v>40186</v>
      </c>
      <c r="J30" s="319">
        <f t="shared" si="0"/>
        <v>40186</v>
      </c>
      <c r="K30" s="347"/>
      <c r="L30" s="321">
        <f t="shared" si="22"/>
        <v>0</v>
      </c>
      <c r="M30" s="322">
        <f t="shared" si="29"/>
        <v>0</v>
      </c>
      <c r="N30" s="323"/>
      <c r="O30" s="324">
        <f t="shared" si="30"/>
        <v>0</v>
      </c>
      <c r="P30" s="325">
        <f>P28+E30</f>
        <v>40186</v>
      </c>
      <c r="Q30" s="326">
        <f t="shared" si="1"/>
        <v>40186</v>
      </c>
      <c r="R30" s="347"/>
      <c r="S30" s="339">
        <f t="shared" si="31"/>
        <v>0</v>
      </c>
      <c r="T30" s="322">
        <f t="shared" si="32"/>
        <v>0</v>
      </c>
      <c r="U30" s="323"/>
      <c r="V30" s="342">
        <f t="shared" si="37"/>
        <v>0</v>
      </c>
      <c r="W30" s="348">
        <f>W28+E30</f>
        <v>40186</v>
      </c>
      <c r="X30" s="326">
        <f t="shared" si="2"/>
        <v>40186</v>
      </c>
      <c r="Y30" s="347"/>
      <c r="Z30" s="339">
        <f t="shared" si="38"/>
        <v>0</v>
      </c>
      <c r="AA30" s="322">
        <f t="shared" si="39"/>
        <v>0</v>
      </c>
      <c r="AB30" s="323"/>
      <c r="AC30" s="342">
        <f>Y30-AB30</f>
        <v>0</v>
      </c>
      <c r="AD30" s="349">
        <f>AD28+E30</f>
        <v>40195</v>
      </c>
      <c r="AE30" s="326">
        <f t="shared" si="3"/>
        <v>40195</v>
      </c>
      <c r="AF30" s="347"/>
      <c r="AG30" s="339"/>
      <c r="AH30" s="322"/>
      <c r="AI30" s="323"/>
      <c r="AJ30" s="342">
        <f>AF30-AI30</f>
        <v>0</v>
      </c>
      <c r="AK30" s="348">
        <f>AK28+E30</f>
        <v>40195</v>
      </c>
      <c r="AL30" s="326">
        <f t="shared" si="5"/>
        <v>40195</v>
      </c>
      <c r="AM30" s="347"/>
      <c r="AN30" s="339"/>
      <c r="AO30" s="322"/>
      <c r="AP30" s="323"/>
      <c r="AQ30" s="342">
        <f>AM30-AP30</f>
        <v>0</v>
      </c>
      <c r="AR30" s="349">
        <f>AR28+E30</f>
        <v>40195</v>
      </c>
      <c r="AS30" s="326">
        <f t="shared" si="7"/>
        <v>40195</v>
      </c>
      <c r="AT30" s="347"/>
      <c r="AU30" s="339"/>
      <c r="AV30" s="322"/>
      <c r="AW30" s="323"/>
      <c r="AX30" s="342">
        <f>AT30-AW30</f>
        <v>0</v>
      </c>
      <c r="AY30" s="348">
        <f>AY28+E30</f>
        <v>40213</v>
      </c>
      <c r="AZ30" s="352">
        <f t="shared" si="9"/>
        <v>40213</v>
      </c>
      <c r="BA30" s="358"/>
      <c r="BB30" s="330">
        <f>BB28+E30</f>
        <v>40213</v>
      </c>
      <c r="GV30" s="331" t="s">
        <v>211</v>
      </c>
      <c r="GW30" s="312"/>
      <c r="GX30" s="313"/>
      <c r="GY30" s="354">
        <f t="shared" si="40"/>
        <v>0</v>
      </c>
      <c r="GZ30" s="335">
        <f>GZ28+GY30</f>
        <v>0</v>
      </c>
      <c r="HA30" s="355">
        <f>HA29-HA28</f>
        <v>0</v>
      </c>
      <c r="HB30" s="356" t="s">
        <v>203</v>
      </c>
      <c r="HC30" s="357"/>
      <c r="HD30" s="319">
        <f t="shared" si="11"/>
        <v>0</v>
      </c>
      <c r="HE30" s="347"/>
      <c r="HF30" s="321">
        <f t="shared" si="25"/>
        <v>0</v>
      </c>
      <c r="HG30" s="322">
        <f t="shared" si="26"/>
        <v>0</v>
      </c>
      <c r="HH30" s="323"/>
      <c r="HI30" s="324">
        <f t="shared" si="33"/>
        <v>0</v>
      </c>
      <c r="HJ30" s="325">
        <f ca="1">HJ28+GY30</f>
        <v>40580</v>
      </c>
      <c r="HK30" s="326">
        <f t="shared" ca="1" si="12"/>
        <v>40580</v>
      </c>
      <c r="HL30" s="347"/>
      <c r="HM30" s="339">
        <f t="shared" si="34"/>
        <v>0</v>
      </c>
      <c r="HN30" s="322">
        <f t="shared" si="35"/>
        <v>0</v>
      </c>
      <c r="HO30" s="323"/>
      <c r="HP30" s="342">
        <f t="shared" si="41"/>
        <v>0</v>
      </c>
      <c r="HQ30" s="348">
        <f ca="1">HQ28+GY30</f>
        <v>40580</v>
      </c>
      <c r="HR30" s="326">
        <f t="shared" ca="1" si="13"/>
        <v>40580</v>
      </c>
      <c r="HS30" s="347"/>
      <c r="HT30" s="339">
        <f t="shared" si="42"/>
        <v>0</v>
      </c>
      <c r="HU30" s="322">
        <f t="shared" si="43"/>
        <v>0</v>
      </c>
      <c r="HV30" s="323"/>
      <c r="HW30" s="342">
        <f>HS30-HV30</f>
        <v>0</v>
      </c>
      <c r="HX30" s="349">
        <f ca="1">HX28+GY30</f>
        <v>40580</v>
      </c>
      <c r="HY30" s="326">
        <f t="shared" ca="1" si="14"/>
        <v>40580</v>
      </c>
      <c r="HZ30" s="347"/>
      <c r="IA30" s="339"/>
      <c r="IB30" s="322"/>
      <c r="IC30" s="323"/>
      <c r="ID30" s="342">
        <f>HZ30-IC30</f>
        <v>0</v>
      </c>
      <c r="IE30" s="348">
        <f ca="1">IE28+GY30</f>
        <v>40580</v>
      </c>
      <c r="IF30" s="326">
        <f t="shared" ca="1" si="16"/>
        <v>40580</v>
      </c>
      <c r="IG30" s="347"/>
      <c r="IH30" s="339"/>
      <c r="II30" s="322"/>
      <c r="IJ30" s="323"/>
      <c r="IK30" s="342">
        <f>IG30-IJ30</f>
        <v>0</v>
      </c>
      <c r="IL30" s="349">
        <f ca="1">IL28+GY30</f>
        <v>40580</v>
      </c>
      <c r="IM30" s="326">
        <f t="shared" ca="1" si="18"/>
        <v>40580</v>
      </c>
      <c r="IN30" s="347"/>
      <c r="IO30" s="339"/>
      <c r="IP30" s="322"/>
      <c r="IQ30" s="323"/>
      <c r="IR30" s="342">
        <f>IN30-IQ30</f>
        <v>0</v>
      </c>
      <c r="IS30" s="348">
        <f ca="1">IS28+GY30</f>
        <v>40580</v>
      </c>
      <c r="IT30" s="352">
        <f t="shared" ca="1" si="20"/>
        <v>40580</v>
      </c>
      <c r="IU30" s="358"/>
      <c r="IV30" s="330">
        <f ca="1">IV28+GY30</f>
        <v>40580</v>
      </c>
    </row>
    <row r="31" spans="2:256" s="84" customFormat="1" ht="12.75" customHeight="1" thickBot="1">
      <c r="B31" s="331" t="s">
        <v>212</v>
      </c>
      <c r="C31" s="312"/>
      <c r="D31" s="359"/>
      <c r="E31" s="360">
        <f>MAX(F29:F30)</f>
        <v>40186</v>
      </c>
      <c r="F31" s="361"/>
      <c r="G31" s="362"/>
      <c r="H31" s="363"/>
      <c r="I31" s="363"/>
      <c r="J31" s="319"/>
      <c r="K31" s="347"/>
      <c r="L31" s="321"/>
      <c r="M31" s="322">
        <f t="shared" si="29"/>
        <v>0</v>
      </c>
      <c r="N31" s="323"/>
      <c r="O31" s="324"/>
      <c r="P31" s="325"/>
      <c r="Q31" s="326"/>
      <c r="R31" s="347"/>
      <c r="S31" s="339"/>
      <c r="T31" s="322">
        <f t="shared" si="32"/>
        <v>0</v>
      </c>
      <c r="U31" s="323"/>
      <c r="V31" s="342"/>
      <c r="W31" s="348"/>
      <c r="X31" s="326"/>
      <c r="Y31" s="347"/>
      <c r="Z31" s="339"/>
      <c r="AA31" s="322">
        <f t="shared" si="39"/>
        <v>0</v>
      </c>
      <c r="AB31" s="323"/>
      <c r="AC31" s="342"/>
      <c r="AD31" s="349"/>
      <c r="AE31" s="326"/>
      <c r="AF31" s="347"/>
      <c r="AG31" s="339"/>
      <c r="AH31" s="322"/>
      <c r="AI31" s="323"/>
      <c r="AJ31" s="342"/>
      <c r="AK31" s="348"/>
      <c r="AL31" s="326"/>
      <c r="AM31" s="347"/>
      <c r="AN31" s="339"/>
      <c r="AO31" s="322"/>
      <c r="AP31" s="323"/>
      <c r="AQ31" s="342"/>
      <c r="AR31" s="349"/>
      <c r="AS31" s="326"/>
      <c r="AT31" s="347"/>
      <c r="AU31" s="339"/>
      <c r="AV31" s="322"/>
      <c r="AW31" s="323"/>
      <c r="AX31" s="342"/>
      <c r="AY31" s="348"/>
      <c r="AZ31" s="352">
        <f>MAX(BB29:BB30)</f>
        <v>40213</v>
      </c>
      <c r="BA31" s="364">
        <f>IF(AE7="leonardi",AA44,AA43)</f>
        <v>0</v>
      </c>
      <c r="BB31" s="365">
        <f>MAX(BB29:BB30)</f>
        <v>40213</v>
      </c>
      <c r="GV31" s="331" t="s">
        <v>212</v>
      </c>
      <c r="GW31" s="312"/>
      <c r="GX31" s="359"/>
      <c r="GY31" s="360">
        <f>MAX(GZ29:GZ30)</f>
        <v>0</v>
      </c>
      <c r="GZ31" s="361"/>
      <c r="HA31" s="362"/>
      <c r="HB31" s="363"/>
      <c r="HC31" s="363"/>
      <c r="HD31" s="319"/>
      <c r="HE31" s="347"/>
      <c r="HF31" s="321"/>
      <c r="HG31" s="322">
        <f t="shared" si="26"/>
        <v>0</v>
      </c>
      <c r="HH31" s="323"/>
      <c r="HI31" s="324"/>
      <c r="HJ31" s="325"/>
      <c r="HK31" s="326"/>
      <c r="HL31" s="347"/>
      <c r="HM31" s="339"/>
      <c r="HN31" s="322">
        <f t="shared" si="35"/>
        <v>0</v>
      </c>
      <c r="HO31" s="323"/>
      <c r="HP31" s="342"/>
      <c r="HQ31" s="348"/>
      <c r="HR31" s="326"/>
      <c r="HS31" s="347"/>
      <c r="HT31" s="339"/>
      <c r="HU31" s="322">
        <f t="shared" si="43"/>
        <v>0</v>
      </c>
      <c r="HV31" s="323"/>
      <c r="HW31" s="342"/>
      <c r="HX31" s="349"/>
      <c r="HY31" s="326"/>
      <c r="HZ31" s="347"/>
      <c r="IA31" s="339"/>
      <c r="IB31" s="322"/>
      <c r="IC31" s="323"/>
      <c r="ID31" s="342"/>
      <c r="IE31" s="348"/>
      <c r="IF31" s="326"/>
      <c r="IG31" s="347"/>
      <c r="IH31" s="339"/>
      <c r="II31" s="322"/>
      <c r="IJ31" s="323"/>
      <c r="IK31" s="342"/>
      <c r="IL31" s="349"/>
      <c r="IM31" s="326"/>
      <c r="IN31" s="347"/>
      <c r="IO31" s="339"/>
      <c r="IP31" s="322"/>
      <c r="IQ31" s="323"/>
      <c r="IR31" s="342"/>
      <c r="IS31" s="348"/>
      <c r="IT31" s="352">
        <f ca="1">MAX(IV29:IV30)</f>
        <v>40580</v>
      </c>
      <c r="IU31" s="364">
        <f>IF(HY7="leonardi",HU44,HU43)</f>
        <v>0</v>
      </c>
      <c r="IV31" s="365">
        <f ca="1">MAX(IV29:IV30)</f>
        <v>40580</v>
      </c>
    </row>
    <row r="32" spans="2:256" s="84" customFormat="1" ht="7.5" customHeight="1" thickBot="1">
      <c r="B32" s="366"/>
      <c r="C32" s="367"/>
      <c r="D32" s="367"/>
      <c r="E32" s="368"/>
      <c r="F32" s="368"/>
      <c r="G32" s="368"/>
      <c r="H32" s="368"/>
      <c r="I32" s="368"/>
      <c r="J32" s="369"/>
      <c r="K32" s="370"/>
      <c r="L32" s="370"/>
      <c r="M32" s="370"/>
      <c r="N32" s="370"/>
      <c r="O32" s="370"/>
      <c r="P32" s="371"/>
      <c r="Q32" s="369"/>
      <c r="R32" s="370"/>
      <c r="S32" s="370"/>
      <c r="T32" s="370"/>
      <c r="U32" s="370"/>
      <c r="V32" s="370"/>
      <c r="W32" s="370"/>
      <c r="X32" s="369"/>
      <c r="Y32" s="370"/>
      <c r="Z32" s="370"/>
      <c r="AA32" s="370"/>
      <c r="AB32" s="370"/>
      <c r="AC32" s="370"/>
      <c r="AD32" s="371"/>
      <c r="AE32" s="369"/>
      <c r="AF32" s="370"/>
      <c r="AG32" s="370"/>
      <c r="AH32" s="370"/>
      <c r="AI32" s="370"/>
      <c r="AJ32" s="370"/>
      <c r="AK32" s="370"/>
      <c r="AL32" s="369"/>
      <c r="AM32" s="370"/>
      <c r="AN32" s="370"/>
      <c r="AO32" s="370"/>
      <c r="AP32" s="370"/>
      <c r="AQ32" s="370"/>
      <c r="AR32" s="371"/>
      <c r="AS32" s="369"/>
      <c r="AT32" s="370"/>
      <c r="AU32" s="370"/>
      <c r="AV32" s="370"/>
      <c r="AW32" s="370"/>
      <c r="AX32" s="370"/>
      <c r="AY32" s="370"/>
      <c r="AZ32" s="369"/>
      <c r="BA32" s="368"/>
      <c r="BB32" s="371"/>
      <c r="GV32" s="366"/>
      <c r="GW32" s="367"/>
      <c r="GX32" s="367"/>
      <c r="GY32" s="368"/>
      <c r="GZ32" s="368"/>
      <c r="HA32" s="368"/>
      <c r="HB32" s="368"/>
      <c r="HC32" s="368"/>
      <c r="HD32" s="369"/>
      <c r="HE32" s="370"/>
      <c r="HF32" s="370"/>
      <c r="HG32" s="370"/>
      <c r="HH32" s="370"/>
      <c r="HI32" s="370"/>
      <c r="HJ32" s="371"/>
      <c r="HK32" s="369"/>
      <c r="HL32" s="370"/>
      <c r="HM32" s="370"/>
      <c r="HN32" s="370"/>
      <c r="HO32" s="370"/>
      <c r="HP32" s="370"/>
      <c r="HQ32" s="370"/>
      <c r="HR32" s="369"/>
      <c r="HS32" s="370"/>
      <c r="HT32" s="370"/>
      <c r="HU32" s="370"/>
      <c r="HV32" s="370"/>
      <c r="HW32" s="370"/>
      <c r="HX32" s="371"/>
      <c r="HY32" s="369"/>
      <c r="HZ32" s="370"/>
      <c r="IA32" s="370"/>
      <c r="IB32" s="370"/>
      <c r="IC32" s="370"/>
      <c r="ID32" s="370"/>
      <c r="IE32" s="370"/>
      <c r="IF32" s="369"/>
      <c r="IG32" s="370"/>
      <c r="IH32" s="370"/>
      <c r="II32" s="370"/>
      <c r="IJ32" s="370"/>
      <c r="IK32" s="370"/>
      <c r="IL32" s="371"/>
      <c r="IM32" s="369"/>
      <c r="IN32" s="370"/>
      <c r="IO32" s="370"/>
      <c r="IP32" s="370"/>
      <c r="IQ32" s="370"/>
      <c r="IR32" s="370"/>
      <c r="IS32" s="370"/>
      <c r="IT32" s="369"/>
      <c r="IU32" s="368"/>
      <c r="IV32" s="371"/>
    </row>
    <row r="33" spans="2:256" s="220" customFormat="1">
      <c r="B33" s="221"/>
      <c r="C33" s="222"/>
      <c r="D33" s="223"/>
      <c r="E33" s="224"/>
      <c r="F33" s="372"/>
      <c r="G33" s="85"/>
      <c r="H33" s="85"/>
      <c r="I33" s="85"/>
      <c r="J33" s="85"/>
      <c r="K33" s="228"/>
      <c r="L33" s="373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8"/>
      <c r="AT33" s="228"/>
      <c r="AU33" s="228"/>
      <c r="AV33" s="228"/>
      <c r="AW33" s="228"/>
      <c r="AX33" s="228"/>
      <c r="AY33" s="228"/>
      <c r="AZ33" s="228"/>
      <c r="BA33" s="228"/>
      <c r="BB33" s="228"/>
    </row>
    <row r="34" spans="2:256" s="84" customFormat="1" ht="12" customHeight="1" thickBot="1">
      <c r="E34" s="85"/>
      <c r="F34" s="85"/>
      <c r="G34" s="85"/>
      <c r="H34" s="85"/>
      <c r="I34" s="85"/>
      <c r="J34" s="86" t="s">
        <v>213</v>
      </c>
      <c r="K34" s="374"/>
      <c r="L34" s="375" t="str">
        <f>$D$2</f>
        <v>PENINA</v>
      </c>
      <c r="M34" s="374"/>
      <c r="N34" s="374"/>
      <c r="O34" s="86" t="s">
        <v>214</v>
      </c>
      <c r="P34" s="374"/>
      <c r="Q34" s="374"/>
      <c r="R34" s="374"/>
      <c r="S34" s="374"/>
      <c r="T34" s="374"/>
      <c r="U34" s="374"/>
      <c r="V34" s="374"/>
      <c r="W34" s="374"/>
      <c r="X34" s="374"/>
      <c r="Y34" s="374"/>
      <c r="Z34" s="374"/>
      <c r="AA34" s="374"/>
      <c r="AB34" s="374"/>
      <c r="AC34" s="374"/>
      <c r="AD34" s="374"/>
      <c r="AE34" s="374"/>
      <c r="AF34" s="374"/>
      <c r="AG34" s="374"/>
      <c r="AH34" s="374"/>
      <c r="AI34" s="86" t="s">
        <v>215</v>
      </c>
      <c r="AJ34" s="374"/>
      <c r="AK34" s="374"/>
      <c r="AL34" s="374"/>
      <c r="AM34" s="374"/>
      <c r="AN34" s="374"/>
      <c r="AO34" s="374"/>
      <c r="AP34" s="374"/>
      <c r="AQ34" s="374"/>
      <c r="AR34" s="374"/>
      <c r="AS34" s="374"/>
      <c r="AT34" s="374"/>
      <c r="AU34" s="374"/>
      <c r="AV34" s="374"/>
      <c r="AW34" s="374"/>
      <c r="AX34" s="374"/>
      <c r="AY34" s="374"/>
      <c r="AZ34" s="374"/>
    </row>
    <row r="35" spans="2:256" s="84" customFormat="1" ht="12" customHeight="1">
      <c r="B35" s="376" t="s">
        <v>216</v>
      </c>
      <c r="C35" s="377"/>
      <c r="D35" s="377"/>
      <c r="E35" s="376" t="s">
        <v>217</v>
      </c>
      <c r="F35" s="378"/>
      <c r="G35" s="376" t="s">
        <v>218</v>
      </c>
      <c r="H35" s="378"/>
      <c r="I35" s="376" t="s">
        <v>219</v>
      </c>
      <c r="J35" s="378"/>
      <c r="K35" s="374"/>
      <c r="L35" s="379" t="s">
        <v>220</v>
      </c>
      <c r="M35" s="380"/>
      <c r="N35" s="380"/>
      <c r="O35" s="381"/>
      <c r="P35" s="376" t="s">
        <v>217</v>
      </c>
      <c r="Q35" s="377"/>
      <c r="R35" s="378"/>
      <c r="S35" s="376" t="s">
        <v>218</v>
      </c>
      <c r="T35" s="377"/>
      <c r="U35" s="378"/>
      <c r="V35" s="382" t="s">
        <v>221</v>
      </c>
      <c r="W35" s="383"/>
      <c r="X35" s="384"/>
      <c r="Y35" s="382" t="s">
        <v>219</v>
      </c>
      <c r="Z35" s="383"/>
      <c r="AA35" s="384"/>
      <c r="AB35" s="385" t="s">
        <v>131</v>
      </c>
      <c r="AC35" s="386" t="s">
        <v>222</v>
      </c>
      <c r="AD35" s="387"/>
      <c r="AE35" s="388"/>
      <c r="AF35" s="382" t="s">
        <v>223</v>
      </c>
      <c r="AG35" s="384"/>
      <c r="AH35" s="269"/>
      <c r="AI35" s="389" t="s">
        <v>224</v>
      </c>
      <c r="AJ35" s="390"/>
      <c r="AK35" s="390"/>
      <c r="AL35" s="390"/>
      <c r="AM35" s="390"/>
      <c r="AN35" s="390"/>
      <c r="AO35" s="390"/>
      <c r="AP35" s="390"/>
      <c r="AQ35" s="391" t="s">
        <v>225</v>
      </c>
      <c r="AR35" s="392"/>
      <c r="AS35" s="392"/>
      <c r="AT35" s="392"/>
      <c r="AU35" s="392"/>
      <c r="AV35" s="393"/>
      <c r="AW35" s="394" t="s">
        <v>226</v>
      </c>
      <c r="AX35" s="374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HK35" s="379" t="s">
        <v>220</v>
      </c>
      <c r="HL35" s="380"/>
      <c r="HM35" s="380"/>
      <c r="HN35" s="381"/>
      <c r="HO35" s="376" t="s">
        <v>217</v>
      </c>
      <c r="HP35" s="377"/>
      <c r="HQ35" s="378"/>
      <c r="HR35" s="376" t="s">
        <v>218</v>
      </c>
      <c r="HS35" s="377"/>
      <c r="HT35" s="378"/>
      <c r="HU35" s="382" t="s">
        <v>221</v>
      </c>
      <c r="HV35" s="383"/>
      <c r="HW35" s="384"/>
      <c r="HX35" s="382" t="s">
        <v>219</v>
      </c>
      <c r="HY35" s="383"/>
      <c r="HZ35" s="384"/>
      <c r="IA35" s="385" t="s">
        <v>131</v>
      </c>
      <c r="IB35" s="386" t="s">
        <v>222</v>
      </c>
      <c r="IC35" s="387"/>
      <c r="ID35" s="388"/>
      <c r="IE35" s="382" t="s">
        <v>223</v>
      </c>
      <c r="IF35" s="384"/>
      <c r="IG35" s="269"/>
      <c r="IH35" s="389" t="s">
        <v>224</v>
      </c>
      <c r="II35" s="390"/>
      <c r="IJ35" s="390"/>
      <c r="IK35" s="390"/>
      <c r="IL35" s="390"/>
      <c r="IM35" s="390"/>
      <c r="IN35" s="390"/>
      <c r="IO35" s="390"/>
      <c r="IP35" s="391" t="s">
        <v>225</v>
      </c>
      <c r="IQ35" s="392"/>
      <c r="IR35" s="392"/>
      <c r="IS35" s="392"/>
      <c r="IT35" s="392"/>
      <c r="IU35" s="393"/>
      <c r="IV35" s="394" t="s">
        <v>226</v>
      </c>
    </row>
    <row r="36" spans="2:256" s="84" customFormat="1" ht="24" customHeight="1">
      <c r="B36" s="395" t="s">
        <v>227</v>
      </c>
      <c r="C36" s="396"/>
      <c r="D36" s="397" t="s">
        <v>195</v>
      </c>
      <c r="E36" s="398" t="s">
        <v>90</v>
      </c>
      <c r="F36" s="399" t="s">
        <v>88</v>
      </c>
      <c r="G36" s="400" t="s">
        <v>90</v>
      </c>
      <c r="H36" s="399" t="s">
        <v>88</v>
      </c>
      <c r="I36" s="400" t="s">
        <v>90</v>
      </c>
      <c r="J36" s="399" t="s">
        <v>88</v>
      </c>
      <c r="K36" s="85"/>
      <c r="L36" s="401" t="s">
        <v>227</v>
      </c>
      <c r="M36" s="402"/>
      <c r="N36" s="402"/>
      <c r="O36" s="403" t="s">
        <v>228</v>
      </c>
      <c r="P36" s="404" t="s">
        <v>229</v>
      </c>
      <c r="Q36" s="405" t="s">
        <v>90</v>
      </c>
      <c r="R36" s="406" t="s">
        <v>88</v>
      </c>
      <c r="S36" s="404" t="s">
        <v>229</v>
      </c>
      <c r="T36" s="405" t="s">
        <v>90</v>
      </c>
      <c r="U36" s="406" t="s">
        <v>88</v>
      </c>
      <c r="V36" s="404" t="s">
        <v>195</v>
      </c>
      <c r="W36" s="405" t="s">
        <v>90</v>
      </c>
      <c r="X36" s="406" t="s">
        <v>88</v>
      </c>
      <c r="Y36" s="404" t="s">
        <v>195</v>
      </c>
      <c r="Z36" s="405" t="s">
        <v>90</v>
      </c>
      <c r="AA36" s="406" t="s">
        <v>88</v>
      </c>
      <c r="AB36" s="407" t="s">
        <v>230</v>
      </c>
      <c r="AC36" s="408" t="s">
        <v>231</v>
      </c>
      <c r="AD36" s="409" t="s">
        <v>232</v>
      </c>
      <c r="AE36" s="410" t="s">
        <v>233</v>
      </c>
      <c r="AF36" s="404" t="s">
        <v>234</v>
      </c>
      <c r="AG36" s="403" t="s">
        <v>235</v>
      </c>
      <c r="AH36" s="219"/>
      <c r="AI36" s="411" t="s">
        <v>236</v>
      </c>
      <c r="AJ36" s="412"/>
      <c r="AK36" s="413"/>
      <c r="AL36" s="414" t="s">
        <v>237</v>
      </c>
      <c r="AM36" s="415" t="s">
        <v>238</v>
      </c>
      <c r="AN36" s="416" t="s">
        <v>90</v>
      </c>
      <c r="AO36" s="417" t="s">
        <v>88</v>
      </c>
      <c r="AP36" s="418"/>
      <c r="AQ36" s="419" t="s">
        <v>239</v>
      </c>
      <c r="AR36" s="420" t="s">
        <v>131</v>
      </c>
      <c r="AS36" s="420" t="s">
        <v>240</v>
      </c>
      <c r="AT36" s="420" t="s">
        <v>241</v>
      </c>
      <c r="AU36" s="421" t="s">
        <v>242</v>
      </c>
      <c r="AV36" s="420" t="s">
        <v>243</v>
      </c>
      <c r="AW36" s="422" t="s">
        <v>72</v>
      </c>
      <c r="AX36" s="374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HK36" s="401" t="s">
        <v>227</v>
      </c>
      <c r="HL36" s="402"/>
      <c r="HM36" s="402"/>
      <c r="HN36" s="403" t="s">
        <v>228</v>
      </c>
      <c r="HO36" s="404" t="s">
        <v>229</v>
      </c>
      <c r="HP36" s="405" t="s">
        <v>90</v>
      </c>
      <c r="HQ36" s="406" t="s">
        <v>88</v>
      </c>
      <c r="HR36" s="404" t="s">
        <v>229</v>
      </c>
      <c r="HS36" s="405" t="s">
        <v>90</v>
      </c>
      <c r="HT36" s="406" t="s">
        <v>88</v>
      </c>
      <c r="HU36" s="404" t="s">
        <v>195</v>
      </c>
      <c r="HV36" s="405" t="s">
        <v>90</v>
      </c>
      <c r="HW36" s="406" t="s">
        <v>88</v>
      </c>
      <c r="HX36" s="404" t="s">
        <v>195</v>
      </c>
      <c r="HY36" s="405" t="s">
        <v>90</v>
      </c>
      <c r="HZ36" s="406" t="s">
        <v>88</v>
      </c>
      <c r="IA36" s="407" t="s">
        <v>230</v>
      </c>
      <c r="IB36" s="408" t="s">
        <v>231</v>
      </c>
      <c r="IC36" s="409" t="s">
        <v>232</v>
      </c>
      <c r="ID36" s="410" t="s">
        <v>233</v>
      </c>
      <c r="IE36" s="404" t="s">
        <v>234</v>
      </c>
      <c r="IF36" s="403" t="s">
        <v>235</v>
      </c>
      <c r="IG36" s="219"/>
      <c r="IH36" s="411" t="s">
        <v>236</v>
      </c>
      <c r="II36" s="412"/>
      <c r="IJ36" s="413"/>
      <c r="IK36" s="414" t="s">
        <v>237</v>
      </c>
      <c r="IL36" s="415" t="s">
        <v>238</v>
      </c>
      <c r="IM36" s="416" t="s">
        <v>90</v>
      </c>
      <c r="IN36" s="417" t="s">
        <v>88</v>
      </c>
      <c r="IO36" s="418"/>
      <c r="IP36" s="419" t="s">
        <v>239</v>
      </c>
      <c r="IQ36" s="420" t="s">
        <v>131</v>
      </c>
      <c r="IR36" s="420" t="s">
        <v>240</v>
      </c>
      <c r="IS36" s="420" t="s">
        <v>241</v>
      </c>
      <c r="IT36" s="421" t="s">
        <v>242</v>
      </c>
      <c r="IU36" s="420" t="s">
        <v>243</v>
      </c>
      <c r="IV36" s="422" t="s">
        <v>72</v>
      </c>
    </row>
    <row r="37" spans="2:256" s="84" customFormat="1" ht="6" customHeight="1">
      <c r="B37" s="423"/>
      <c r="C37" s="424"/>
      <c r="D37" s="425"/>
      <c r="E37" s="426"/>
      <c r="F37" s="427"/>
      <c r="G37" s="426"/>
      <c r="H37" s="427"/>
      <c r="I37" s="428"/>
      <c r="J37" s="427"/>
      <c r="K37" s="85"/>
      <c r="L37" s="429"/>
      <c r="M37" s="430"/>
      <c r="N37" s="430"/>
      <c r="O37" s="431"/>
      <c r="P37" s="429"/>
      <c r="Q37" s="430"/>
      <c r="R37" s="431"/>
      <c r="S37" s="429"/>
      <c r="T37" s="430"/>
      <c r="U37" s="431"/>
      <c r="V37" s="429"/>
      <c r="W37" s="430"/>
      <c r="X37" s="431"/>
      <c r="Y37" s="429"/>
      <c r="Z37" s="430"/>
      <c r="AA37" s="431"/>
      <c r="AB37" s="430"/>
      <c r="AC37" s="429"/>
      <c r="AD37" s="430"/>
      <c r="AE37" s="431"/>
      <c r="AF37" s="429"/>
      <c r="AG37" s="431"/>
      <c r="AH37" s="219"/>
      <c r="AI37" s="432"/>
      <c r="AJ37" s="433"/>
      <c r="AK37" s="433"/>
      <c r="AL37" s="433"/>
      <c r="AM37" s="433"/>
      <c r="AN37" s="433"/>
      <c r="AO37" s="433"/>
      <c r="AP37" s="433"/>
      <c r="AQ37" s="432"/>
      <c r="AR37" s="433"/>
      <c r="AS37" s="433"/>
      <c r="AT37" s="433"/>
      <c r="AU37" s="433"/>
      <c r="AV37" s="433"/>
      <c r="AW37" s="434"/>
      <c r="AX37" s="374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HK37" s="429"/>
      <c r="HL37" s="430"/>
      <c r="HM37" s="430"/>
      <c r="HN37" s="431"/>
      <c r="HO37" s="429"/>
      <c r="HP37" s="430"/>
      <c r="HQ37" s="431"/>
      <c r="HR37" s="429"/>
      <c r="HS37" s="430"/>
      <c r="HT37" s="431"/>
      <c r="HU37" s="429"/>
      <c r="HV37" s="430"/>
      <c r="HW37" s="431"/>
      <c r="HX37" s="429"/>
      <c r="HY37" s="430"/>
      <c r="HZ37" s="431"/>
      <c r="IA37" s="430"/>
      <c r="IB37" s="429"/>
      <c r="IC37" s="430"/>
      <c r="ID37" s="431"/>
      <c r="IE37" s="429"/>
      <c r="IF37" s="431"/>
      <c r="IG37" s="219"/>
      <c r="IH37" s="432"/>
      <c r="II37" s="433"/>
      <c r="IJ37" s="433"/>
      <c r="IK37" s="433"/>
      <c r="IL37" s="433"/>
      <c r="IM37" s="433"/>
      <c r="IN37" s="433"/>
      <c r="IO37" s="433"/>
      <c r="IP37" s="432"/>
      <c r="IQ37" s="433"/>
      <c r="IR37" s="433"/>
      <c r="IS37" s="433"/>
      <c r="IT37" s="433"/>
      <c r="IU37" s="433"/>
      <c r="IV37" s="434"/>
    </row>
    <row r="38" spans="2:256" s="84" customFormat="1" ht="12" customHeight="1">
      <c r="B38" s="435" t="str">
        <f t="shared" ref="B38:B49" si="44">B20</f>
        <v>Sinal</v>
      </c>
      <c r="C38" s="436"/>
      <c r="D38" s="437">
        <f>F38-E38</f>
        <v>0</v>
      </c>
      <c r="E38" s="438">
        <f>F20</f>
        <v>40036</v>
      </c>
      <c r="F38" s="439">
        <f t="shared" ref="F38:F48" si="45">F20</f>
        <v>40036</v>
      </c>
      <c r="G38" s="438">
        <f t="shared" ref="G38:J49" si="46">E38</f>
        <v>40036</v>
      </c>
      <c r="H38" s="439">
        <f t="shared" si="46"/>
        <v>40036</v>
      </c>
      <c r="I38" s="440">
        <f t="shared" si="46"/>
        <v>40036</v>
      </c>
      <c r="J38" s="439">
        <f t="shared" si="46"/>
        <v>40036</v>
      </c>
      <c r="K38" s="85"/>
      <c r="L38" s="441" t="s">
        <v>244</v>
      </c>
      <c r="M38" s="442"/>
      <c r="N38" s="442"/>
      <c r="O38" s="192">
        <f>Q4</f>
        <v>0</v>
      </c>
      <c r="P38" s="443">
        <v>15</v>
      </c>
      <c r="Q38" s="444">
        <f>IF(AC38=0,F42,AC38+F42)</f>
        <v>40066</v>
      </c>
      <c r="R38" s="445">
        <f t="shared" ref="R38:R43" si="47">Q38+P38</f>
        <v>40081</v>
      </c>
      <c r="S38" s="443">
        <f t="shared" ref="S38:S45" si="48">P38</f>
        <v>15</v>
      </c>
      <c r="T38" s="446">
        <f>IF(AC38=0,H42,AC38+H42)</f>
        <v>40066</v>
      </c>
      <c r="U38" s="445">
        <f t="shared" ref="U38:U45" si="49">T38+S38</f>
        <v>40081</v>
      </c>
      <c r="V38" s="443">
        <v>15</v>
      </c>
      <c r="W38" s="447">
        <v>40066</v>
      </c>
      <c r="X38" s="445">
        <f t="shared" ref="X38:X45" si="50">IF(W38=0,0,W38+V38)</f>
        <v>40081</v>
      </c>
      <c r="Y38" s="448">
        <f t="shared" ref="Y38:Y45" si="51">IF(AA38&gt;0,AA38-Z38,0)</f>
        <v>13</v>
      </c>
      <c r="Z38" s="446">
        <v>40081</v>
      </c>
      <c r="AA38" s="449">
        <v>40094</v>
      </c>
      <c r="AB38" s="450" t="str">
        <f>T4</f>
        <v xml:space="preserve"> - -</v>
      </c>
      <c r="AC38" s="451"/>
      <c r="AD38" s="452"/>
      <c r="AE38" s="453"/>
      <c r="AF38" s="448">
        <f t="shared" ref="AF38:AF45" si="52">IF(Y38=0,0,Y38-S38)</f>
        <v>-2</v>
      </c>
      <c r="AG38" s="454">
        <f t="shared" ref="AG38:AG45" si="53">IF(AF38=0,0,AF38/$Z$47)</f>
        <v>-1.3333333333333334E-2</v>
      </c>
      <c r="AH38" s="219"/>
      <c r="AI38" s="455" t="s">
        <v>63</v>
      </c>
      <c r="AJ38" s="456"/>
      <c r="AK38" s="457"/>
      <c r="AL38" s="137" t="s">
        <v>48</v>
      </c>
      <c r="AM38" s="458">
        <v>0</v>
      </c>
      <c r="AN38" s="459">
        <f t="shared" ref="AN38:AO41" si="54">G39</f>
        <v>40036</v>
      </c>
      <c r="AO38" s="460">
        <f t="shared" si="54"/>
        <v>40036</v>
      </c>
      <c r="AP38" s="461"/>
      <c r="AQ38" s="462"/>
      <c r="AR38" s="463"/>
      <c r="AS38" s="464"/>
      <c r="AT38" s="465"/>
      <c r="AU38" s="466"/>
      <c r="AV38" s="466"/>
      <c r="AW38" s="467"/>
      <c r="AX38" s="374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HK38" s="441" t="s">
        <v>244</v>
      </c>
      <c r="HL38" s="442"/>
      <c r="HM38" s="442"/>
      <c r="HN38" s="192">
        <f>HP4</f>
        <v>0</v>
      </c>
      <c r="HO38" s="443"/>
      <c r="HP38" s="444">
        <f>IF(IB38=0,HE42,IB38+HE42)</f>
        <v>0</v>
      </c>
      <c r="HQ38" s="445">
        <f t="shared" ref="HQ38:HQ43" si="55">HP38+HO38</f>
        <v>0</v>
      </c>
      <c r="HR38" s="443">
        <f t="shared" ref="HR38:HR45" si="56">HO38</f>
        <v>0</v>
      </c>
      <c r="HS38" s="446">
        <f>IF(IB38=0,HG42,IB38+HG42)</f>
        <v>0</v>
      </c>
      <c r="HT38" s="445">
        <f t="shared" ref="HT38:HT45" si="57">HS38+HR38</f>
        <v>0</v>
      </c>
      <c r="HU38" s="443">
        <f t="shared" ref="HU38:HU45" si="58">HR38</f>
        <v>0</v>
      </c>
      <c r="HV38" s="447"/>
      <c r="HW38" s="445">
        <f t="shared" ref="HW38:HW45" si="59">IF(HV38=0,0,HV38+HU38)</f>
        <v>0</v>
      </c>
      <c r="HX38" s="448">
        <f t="shared" ref="HX38:HX45" si="60">IF(HZ38&gt;0,HZ38-HY38,0)</f>
        <v>0</v>
      </c>
      <c r="HY38" s="446">
        <f>HI42</f>
        <v>0</v>
      </c>
      <c r="HZ38" s="449"/>
      <c r="IA38" s="450">
        <f>HS4</f>
        <v>0</v>
      </c>
      <c r="IB38" s="468"/>
      <c r="IC38" s="452"/>
      <c r="ID38" s="453"/>
      <c r="IE38" s="448">
        <f t="shared" ref="IE38:IE45" si="61">IF(HX38=0,0,HX38-HR38)</f>
        <v>0</v>
      </c>
      <c r="IF38" s="454">
        <f t="shared" ref="IF38:IF45" si="62">IF(IE38=0,0,IE38/$Z$47)</f>
        <v>0</v>
      </c>
      <c r="IG38" s="219"/>
      <c r="IH38" s="455" t="s">
        <v>63</v>
      </c>
      <c r="II38" s="456"/>
      <c r="IJ38" s="457"/>
      <c r="IK38" s="137" t="s">
        <v>48</v>
      </c>
      <c r="IL38" s="458">
        <v>0</v>
      </c>
      <c r="IM38" s="459">
        <f t="shared" ref="IM38:IN41" si="63">HF39</f>
        <v>0</v>
      </c>
      <c r="IN38" s="460">
        <f t="shared" si="63"/>
        <v>0</v>
      </c>
      <c r="IO38" s="461"/>
      <c r="IP38" s="462"/>
      <c r="IQ38" s="463"/>
      <c r="IR38" s="464"/>
      <c r="IS38" s="465"/>
      <c r="IT38" s="466"/>
      <c r="IU38" s="466"/>
      <c r="IV38" s="467"/>
    </row>
    <row r="39" spans="2:256" s="84" customFormat="1" ht="12" customHeight="1">
      <c r="B39" s="469" t="str">
        <f t="shared" si="44"/>
        <v>Efetivação</v>
      </c>
      <c r="C39" s="470"/>
      <c r="D39" s="471">
        <f>F39-E39</f>
        <v>0</v>
      </c>
      <c r="E39" s="472">
        <f>F21</f>
        <v>40036</v>
      </c>
      <c r="F39" s="445">
        <f t="shared" si="45"/>
        <v>40036</v>
      </c>
      <c r="G39" s="472">
        <f t="shared" si="46"/>
        <v>40036</v>
      </c>
      <c r="H39" s="445">
        <f t="shared" si="46"/>
        <v>40036</v>
      </c>
      <c r="I39" s="473">
        <f t="shared" si="46"/>
        <v>40036</v>
      </c>
      <c r="J39" s="445">
        <f t="shared" si="46"/>
        <v>40036</v>
      </c>
      <c r="K39" s="85"/>
      <c r="L39" s="441" t="s">
        <v>245</v>
      </c>
      <c r="M39" s="442"/>
      <c r="N39" s="442"/>
      <c r="O39" s="192" t="str">
        <f>IF(Q6="","",IF(Q9="Leonardi","Leonardi",IF(Q8="Leonardi","Leonardi",IF(Q6="Leonardi","Leonardi",IF(Q6="ACC","ACC","- -")))))</f>
        <v/>
      </c>
      <c r="P39" s="443">
        <v>10</v>
      </c>
      <c r="Q39" s="444">
        <f>IF(AC39=0,F43,AC39+F43)</f>
        <v>40076</v>
      </c>
      <c r="R39" s="474">
        <f t="shared" si="47"/>
        <v>40086</v>
      </c>
      <c r="S39" s="443">
        <f t="shared" si="48"/>
        <v>10</v>
      </c>
      <c r="T39" s="446">
        <f>IF(AC39=0,H43,AC39+H43)</f>
        <v>40085</v>
      </c>
      <c r="U39" s="474">
        <f t="shared" si="49"/>
        <v>40095</v>
      </c>
      <c r="V39" s="443">
        <v>10</v>
      </c>
      <c r="W39" s="447">
        <v>40076</v>
      </c>
      <c r="X39" s="474">
        <f t="shared" si="50"/>
        <v>40086</v>
      </c>
      <c r="Y39" s="448">
        <f t="shared" si="51"/>
        <v>40092</v>
      </c>
      <c r="Z39" s="446">
        <f>IF(O39="Leonardi",J43,0)</f>
        <v>0</v>
      </c>
      <c r="AA39" s="449">
        <v>40092</v>
      </c>
      <c r="AB39" s="475" t="str">
        <f>T6</f>
        <v xml:space="preserve"> - -</v>
      </c>
      <c r="AC39" s="476"/>
      <c r="AD39" s="477"/>
      <c r="AE39" s="478"/>
      <c r="AF39" s="448">
        <f t="shared" si="52"/>
        <v>40082</v>
      </c>
      <c r="AG39" s="454">
        <f t="shared" si="53"/>
        <v>267.21333333333331</v>
      </c>
      <c r="AH39" s="219"/>
      <c r="AI39" s="455" t="s">
        <v>204</v>
      </c>
      <c r="AJ39" s="456"/>
      <c r="AK39" s="457"/>
      <c r="AL39" s="137" t="s">
        <v>34</v>
      </c>
      <c r="AM39" s="479">
        <f>E22</f>
        <v>7</v>
      </c>
      <c r="AN39" s="459">
        <f t="shared" si="54"/>
        <v>40036</v>
      </c>
      <c r="AO39" s="460">
        <f t="shared" si="54"/>
        <v>40043</v>
      </c>
      <c r="AP39" s="461"/>
      <c r="AQ39" s="462"/>
      <c r="AR39" s="463"/>
      <c r="AS39" s="464"/>
      <c r="AT39" s="465"/>
      <c r="AU39" s="466"/>
      <c r="AV39" s="466"/>
      <c r="AW39" s="467"/>
      <c r="AX39" s="374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HK39" s="441" t="s">
        <v>245</v>
      </c>
      <c r="HL39" s="442"/>
      <c r="HM39" s="442"/>
      <c r="HN39" s="192">
        <f>HP6</f>
        <v>0</v>
      </c>
      <c r="HO39" s="443"/>
      <c r="HP39" s="444">
        <f>IF(IB39=0,HE43,IB39+HE43)</f>
        <v>0</v>
      </c>
      <c r="HQ39" s="474">
        <f t="shared" si="55"/>
        <v>0</v>
      </c>
      <c r="HR39" s="443">
        <f t="shared" si="56"/>
        <v>0</v>
      </c>
      <c r="HS39" s="446">
        <f>IF(IB39=0,HG43,IB39+HG43)</f>
        <v>0</v>
      </c>
      <c r="HT39" s="474">
        <f t="shared" si="57"/>
        <v>0</v>
      </c>
      <c r="HU39" s="443">
        <f t="shared" si="58"/>
        <v>0</v>
      </c>
      <c r="HV39" s="447"/>
      <c r="HW39" s="474">
        <f t="shared" si="59"/>
        <v>0</v>
      </c>
      <c r="HX39" s="448">
        <f t="shared" si="60"/>
        <v>0</v>
      </c>
      <c r="HY39" s="446">
        <f>IF(HN39="Leonardi",HI43,0)</f>
        <v>0</v>
      </c>
      <c r="HZ39" s="449"/>
      <c r="IA39" s="475">
        <f>HS6</f>
        <v>0</v>
      </c>
      <c r="IB39" s="480"/>
      <c r="IC39" s="477"/>
      <c r="ID39" s="478"/>
      <c r="IE39" s="448">
        <f t="shared" si="61"/>
        <v>0</v>
      </c>
      <c r="IF39" s="454">
        <f t="shared" si="62"/>
        <v>0</v>
      </c>
      <c r="IG39" s="219"/>
      <c r="IH39" s="455" t="s">
        <v>204</v>
      </c>
      <c r="II39" s="456"/>
      <c r="IJ39" s="457"/>
      <c r="IK39" s="137" t="s">
        <v>34</v>
      </c>
      <c r="IL39" s="479">
        <f>HD22</f>
        <v>0</v>
      </c>
      <c r="IM39" s="459">
        <f t="shared" si="63"/>
        <v>0</v>
      </c>
      <c r="IN39" s="460">
        <f t="shared" si="63"/>
        <v>0</v>
      </c>
      <c r="IO39" s="461"/>
      <c r="IP39" s="462"/>
      <c r="IQ39" s="463"/>
      <c r="IR39" s="464"/>
      <c r="IS39" s="465"/>
      <c r="IT39" s="466"/>
      <c r="IU39" s="466"/>
      <c r="IV39" s="467"/>
    </row>
    <row r="40" spans="2:256" s="84" customFormat="1" ht="12" customHeight="1">
      <c r="B40" s="469" t="str">
        <f t="shared" si="44"/>
        <v>Vistoria</v>
      </c>
      <c r="C40" s="470"/>
      <c r="D40" s="471">
        <f t="shared" ref="D40:D48" si="64">E22</f>
        <v>7</v>
      </c>
      <c r="E40" s="472">
        <f t="shared" ref="E40:E48" si="65">F40-D40</f>
        <v>40036</v>
      </c>
      <c r="F40" s="445">
        <f t="shared" si="45"/>
        <v>40043</v>
      </c>
      <c r="G40" s="472">
        <f t="shared" si="46"/>
        <v>40036</v>
      </c>
      <c r="H40" s="445">
        <f>O22</f>
        <v>40043</v>
      </c>
      <c r="I40" s="473">
        <f t="shared" si="46"/>
        <v>40036</v>
      </c>
      <c r="J40" s="445">
        <f>K22</f>
        <v>40043</v>
      </c>
      <c r="K40" s="85"/>
      <c r="L40" s="441" t="s">
        <v>246</v>
      </c>
      <c r="M40" s="442"/>
      <c r="N40" s="442"/>
      <c r="O40" s="192">
        <f>X6</f>
        <v>0</v>
      </c>
      <c r="P40" s="443"/>
      <c r="Q40" s="444">
        <f>IF(P40=0,0,IF(AC40=0,MAX(F28,R39),MAX(F28,R39)+AC40))</f>
        <v>0</v>
      </c>
      <c r="R40" s="474">
        <f t="shared" si="47"/>
        <v>0</v>
      </c>
      <c r="S40" s="443">
        <f t="shared" si="48"/>
        <v>0</v>
      </c>
      <c r="T40" s="446">
        <f>IF(S40=0,0,IF(AD40=0,MAX(AY28,U39),MAX(AY28,U39)+AD40))</f>
        <v>0</v>
      </c>
      <c r="U40" s="474">
        <f t="shared" si="49"/>
        <v>0</v>
      </c>
      <c r="V40" s="443">
        <v>0</v>
      </c>
      <c r="W40" s="447"/>
      <c r="X40" s="474">
        <f t="shared" si="50"/>
        <v>0</v>
      </c>
      <c r="Y40" s="448">
        <f t="shared" si="51"/>
        <v>0</v>
      </c>
      <c r="Z40" s="481"/>
      <c r="AA40" s="449"/>
      <c r="AB40" s="475">
        <f>AA6</f>
        <v>0</v>
      </c>
      <c r="AC40" s="480"/>
      <c r="AD40" s="477"/>
      <c r="AE40" s="478"/>
      <c r="AF40" s="448">
        <f t="shared" si="52"/>
        <v>0</v>
      </c>
      <c r="AG40" s="454">
        <f t="shared" si="53"/>
        <v>0</v>
      </c>
      <c r="AH40" s="219"/>
      <c r="AI40" s="455" t="s">
        <v>205</v>
      </c>
      <c r="AJ40" s="456"/>
      <c r="AK40" s="457"/>
      <c r="AL40" s="137" t="s">
        <v>41</v>
      </c>
      <c r="AM40" s="479">
        <f>E23</f>
        <v>7</v>
      </c>
      <c r="AN40" s="482">
        <f t="shared" si="54"/>
        <v>40036</v>
      </c>
      <c r="AO40" s="460">
        <f t="shared" si="54"/>
        <v>40043</v>
      </c>
      <c r="AP40" s="461"/>
      <c r="AQ40" s="462"/>
      <c r="AR40" s="463"/>
      <c r="AS40" s="464"/>
      <c r="AT40" s="465"/>
      <c r="AU40" s="466"/>
      <c r="AV40" s="466"/>
      <c r="AW40" s="467"/>
      <c r="AX40" s="374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HK40" s="441" t="s">
        <v>246</v>
      </c>
      <c r="HL40" s="442"/>
      <c r="HM40" s="442"/>
      <c r="HN40" s="192">
        <f>HW6</f>
        <v>0</v>
      </c>
      <c r="HO40" s="443"/>
      <c r="HP40" s="444">
        <f>IF(HO40=0,0,IF(IB40=0,MAX(HE28,HQ39),MAX(HE28,HQ39)+IB40))</f>
        <v>0</v>
      </c>
      <c r="HQ40" s="474">
        <f t="shared" si="55"/>
        <v>0</v>
      </c>
      <c r="HR40" s="443">
        <f t="shared" si="56"/>
        <v>0</v>
      </c>
      <c r="HS40" s="446">
        <f>IF(HR40=0,0,IF(IC40=0,MAX(HZ13,HT39),MAX(HZ13,HT39)+IC40))</f>
        <v>0</v>
      </c>
      <c r="HT40" s="474">
        <f t="shared" si="57"/>
        <v>0</v>
      </c>
      <c r="HU40" s="443">
        <f t="shared" si="58"/>
        <v>0</v>
      </c>
      <c r="HV40" s="447"/>
      <c r="HW40" s="474">
        <f t="shared" si="59"/>
        <v>0</v>
      </c>
      <c r="HX40" s="448">
        <f t="shared" si="60"/>
        <v>0</v>
      </c>
      <c r="HY40" s="481"/>
      <c r="HZ40" s="449"/>
      <c r="IA40" s="475">
        <f>HZ6</f>
        <v>0</v>
      </c>
      <c r="IB40" s="480"/>
      <c r="IC40" s="477"/>
      <c r="ID40" s="478"/>
      <c r="IE40" s="448">
        <f t="shared" si="61"/>
        <v>0</v>
      </c>
      <c r="IF40" s="454">
        <f t="shared" si="62"/>
        <v>0</v>
      </c>
      <c r="IG40" s="219"/>
      <c r="IH40" s="455" t="s">
        <v>205</v>
      </c>
      <c r="II40" s="456"/>
      <c r="IJ40" s="457"/>
      <c r="IK40" s="137" t="s">
        <v>41</v>
      </c>
      <c r="IL40" s="479">
        <f>HD23</f>
        <v>0</v>
      </c>
      <c r="IM40" s="482">
        <f t="shared" si="63"/>
        <v>0</v>
      </c>
      <c r="IN40" s="460">
        <f t="shared" si="63"/>
        <v>0</v>
      </c>
      <c r="IO40" s="461"/>
      <c r="IP40" s="462"/>
      <c r="IQ40" s="463"/>
      <c r="IR40" s="464"/>
      <c r="IS40" s="465"/>
      <c r="IT40" s="466"/>
      <c r="IU40" s="466"/>
      <c r="IV40" s="467"/>
    </row>
    <row r="41" spans="2:256" s="84" customFormat="1" ht="12" customHeight="1">
      <c r="B41" s="469" t="str">
        <f t="shared" si="44"/>
        <v>Relatório de Sondagem</v>
      </c>
      <c r="C41" s="470"/>
      <c r="D41" s="471">
        <f t="shared" si="64"/>
        <v>7</v>
      </c>
      <c r="E41" s="472">
        <f t="shared" si="65"/>
        <v>40036</v>
      </c>
      <c r="F41" s="445">
        <f t="shared" si="45"/>
        <v>40043</v>
      </c>
      <c r="G41" s="472">
        <f t="shared" si="46"/>
        <v>40036</v>
      </c>
      <c r="H41" s="445">
        <f>O23</f>
        <v>40043</v>
      </c>
      <c r="I41" s="473">
        <f t="shared" si="46"/>
        <v>40036</v>
      </c>
      <c r="J41" s="445">
        <f>K23</f>
        <v>40036</v>
      </c>
      <c r="K41" s="85"/>
      <c r="L41" s="441" t="s">
        <v>23</v>
      </c>
      <c r="M41" s="442"/>
      <c r="N41" s="442"/>
      <c r="O41" s="192">
        <f>AE4</f>
        <v>0</v>
      </c>
      <c r="P41" s="443">
        <v>43</v>
      </c>
      <c r="Q41" s="444">
        <f>IF(Q40=0,IF(AC41=0,MAX(F28,R39),MAX(F28,R39)+AC41),IF(AC41=0,MAX(F28,R40),MAX(F28,R40)+AC41))</f>
        <v>40116</v>
      </c>
      <c r="R41" s="445">
        <f t="shared" si="47"/>
        <v>40159</v>
      </c>
      <c r="S41" s="443">
        <f t="shared" si="48"/>
        <v>43</v>
      </c>
      <c r="T41" s="446">
        <f>IF(T40=0,IF(AD41=0,MAX(AY28,U39),MAX(AY28,U39)+AD41),IF(AD41=0,MAX(AA14,U40),MAX(AA14,U40)+AD41))</f>
        <v>40143</v>
      </c>
      <c r="U41" s="445">
        <f t="shared" si="49"/>
        <v>40186</v>
      </c>
      <c r="V41" s="443">
        <v>40</v>
      </c>
      <c r="W41" s="447">
        <v>40116</v>
      </c>
      <c r="X41" s="445">
        <f t="shared" si="50"/>
        <v>40156</v>
      </c>
      <c r="Y41" s="448">
        <f t="shared" si="51"/>
        <v>0</v>
      </c>
      <c r="Z41" s="483">
        <v>40152</v>
      </c>
      <c r="AA41" s="449"/>
      <c r="AB41" s="475" t="str">
        <f>AH4</f>
        <v xml:space="preserve"> - -</v>
      </c>
      <c r="AC41" s="480"/>
      <c r="AD41" s="477"/>
      <c r="AE41" s="478"/>
      <c r="AF41" s="448">
        <f t="shared" si="52"/>
        <v>0</v>
      </c>
      <c r="AG41" s="454">
        <f t="shared" si="53"/>
        <v>0</v>
      </c>
      <c r="AH41" s="219"/>
      <c r="AI41" s="455" t="s">
        <v>206</v>
      </c>
      <c r="AJ41" s="456"/>
      <c r="AK41" s="457"/>
      <c r="AL41" s="484">
        <f>Q4</f>
        <v>0</v>
      </c>
      <c r="AM41" s="479">
        <f>E24</f>
        <v>23</v>
      </c>
      <c r="AN41" s="459">
        <f t="shared" si="54"/>
        <v>40043</v>
      </c>
      <c r="AO41" s="460">
        <f t="shared" si="54"/>
        <v>40066</v>
      </c>
      <c r="AP41" s="461"/>
      <c r="AQ41" s="462"/>
      <c r="AR41" s="463"/>
      <c r="AS41" s="464"/>
      <c r="AT41" s="465"/>
      <c r="AU41" s="466"/>
      <c r="AV41" s="466"/>
      <c r="AW41" s="467"/>
      <c r="AX41" s="374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HK41" s="441" t="s">
        <v>23</v>
      </c>
      <c r="HL41" s="442"/>
      <c r="HM41" s="442"/>
      <c r="HN41" s="192">
        <f>ID4</f>
        <v>0</v>
      </c>
      <c r="HO41" s="443"/>
      <c r="HP41" s="444">
        <f>IF(HP40=0,IF(IB41=0,MAX(HE28,HQ39),MAX(HE28,HQ39)+IB41),IF(IB41=0,MAX(HE28,HQ40),MAX(HE28,HQ40)+IB41))</f>
        <v>0</v>
      </c>
      <c r="HQ41" s="445">
        <f t="shared" si="55"/>
        <v>0</v>
      </c>
      <c r="HR41" s="443">
        <f t="shared" si="56"/>
        <v>0</v>
      </c>
      <c r="HS41" s="446">
        <f>IF(HS40=0,IF(IC41=0,MAX(HZ14,HT39),MAX(HZ14,HT39)+IC41),IF(IC41=0,MAX(HZ14,HT40),MAX(HZ14,HT40)+IC41))</f>
        <v>0</v>
      </c>
      <c r="HT41" s="445">
        <f t="shared" si="57"/>
        <v>0</v>
      </c>
      <c r="HU41" s="443">
        <f t="shared" si="58"/>
        <v>0</v>
      </c>
      <c r="HV41" s="447"/>
      <c r="HW41" s="445">
        <f t="shared" si="59"/>
        <v>0</v>
      </c>
      <c r="HX41" s="448">
        <f t="shared" si="60"/>
        <v>0</v>
      </c>
      <c r="HY41" s="483"/>
      <c r="HZ41" s="449"/>
      <c r="IA41" s="475">
        <f>IG4</f>
        <v>0</v>
      </c>
      <c r="IB41" s="480"/>
      <c r="IC41" s="477"/>
      <c r="ID41" s="478"/>
      <c r="IE41" s="448">
        <f t="shared" si="61"/>
        <v>0</v>
      </c>
      <c r="IF41" s="454">
        <f t="shared" si="62"/>
        <v>0</v>
      </c>
      <c r="IG41" s="219"/>
      <c r="IH41" s="455" t="s">
        <v>206</v>
      </c>
      <c r="II41" s="456"/>
      <c r="IJ41" s="457"/>
      <c r="IK41" s="484">
        <f>HP4</f>
        <v>0</v>
      </c>
      <c r="IL41" s="479">
        <f>HD24</f>
        <v>0</v>
      </c>
      <c r="IM41" s="459">
        <f t="shared" si="63"/>
        <v>0</v>
      </c>
      <c r="IN41" s="460">
        <f t="shared" si="63"/>
        <v>0</v>
      </c>
      <c r="IO41" s="461"/>
      <c r="IP41" s="462"/>
      <c r="IQ41" s="463"/>
      <c r="IR41" s="464"/>
      <c r="IS41" s="465"/>
      <c r="IT41" s="466"/>
      <c r="IU41" s="466"/>
      <c r="IV41" s="467"/>
    </row>
    <row r="42" spans="2:256" s="84" customFormat="1" ht="12" customHeight="1">
      <c r="B42" s="469" t="str">
        <f t="shared" si="44"/>
        <v>Projeto executivo Estrutura</v>
      </c>
      <c r="C42" s="470"/>
      <c r="D42" s="471">
        <f t="shared" si="64"/>
        <v>23</v>
      </c>
      <c r="E42" s="472">
        <f t="shared" si="65"/>
        <v>40043</v>
      </c>
      <c r="F42" s="445">
        <f t="shared" si="45"/>
        <v>40066</v>
      </c>
      <c r="G42" s="472">
        <f t="shared" si="46"/>
        <v>40043</v>
      </c>
      <c r="H42" s="445">
        <f>V24</f>
        <v>40066</v>
      </c>
      <c r="I42" s="473">
        <f t="shared" si="46"/>
        <v>40043</v>
      </c>
      <c r="J42" s="445">
        <f>R24</f>
        <v>40066</v>
      </c>
      <c r="K42" s="85"/>
      <c r="L42" s="441" t="s">
        <v>247</v>
      </c>
      <c r="M42" s="442"/>
      <c r="N42" s="442"/>
      <c r="O42" s="192">
        <f>AE5</f>
        <v>0</v>
      </c>
      <c r="P42" s="443">
        <v>78</v>
      </c>
      <c r="Q42" s="444">
        <f>IF(AC42=0,R38,AC42+R38)</f>
        <v>40081</v>
      </c>
      <c r="R42" s="445">
        <f t="shared" si="47"/>
        <v>40159</v>
      </c>
      <c r="S42" s="443">
        <f t="shared" si="48"/>
        <v>78</v>
      </c>
      <c r="T42" s="446">
        <f>IF(AD42=0,U38,AD42+U38)</f>
        <v>40081</v>
      </c>
      <c r="U42" s="445">
        <f t="shared" si="49"/>
        <v>40159</v>
      </c>
      <c r="V42" s="443">
        <v>75</v>
      </c>
      <c r="W42" s="447">
        <v>40081</v>
      </c>
      <c r="X42" s="445">
        <f t="shared" si="50"/>
        <v>40156</v>
      </c>
      <c r="Y42" s="448">
        <f t="shared" si="51"/>
        <v>0</v>
      </c>
      <c r="Z42" s="483">
        <v>40141</v>
      </c>
      <c r="AA42" s="449"/>
      <c r="AB42" s="475" t="str">
        <f>T4</f>
        <v xml:space="preserve"> - -</v>
      </c>
      <c r="AC42" s="480"/>
      <c r="AD42" s="477"/>
      <c r="AE42" s="478"/>
      <c r="AF42" s="448">
        <f t="shared" si="52"/>
        <v>0</v>
      </c>
      <c r="AG42" s="454">
        <f t="shared" si="53"/>
        <v>0</v>
      </c>
      <c r="AH42" s="219"/>
      <c r="AI42" s="455" t="s">
        <v>248</v>
      </c>
      <c r="AJ42" s="456"/>
      <c r="AK42" s="457"/>
      <c r="AL42" s="137">
        <f>AL41</f>
        <v>0</v>
      </c>
      <c r="AM42" s="479">
        <f>S38</f>
        <v>15</v>
      </c>
      <c r="AN42" s="459">
        <f>T38</f>
        <v>40066</v>
      </c>
      <c r="AO42" s="460">
        <f>U38</f>
        <v>40081</v>
      </c>
      <c r="AP42" s="461">
        <v>39525</v>
      </c>
      <c r="AQ42" s="462"/>
      <c r="AR42" s="463"/>
      <c r="AS42" s="464"/>
      <c r="AT42" s="465"/>
      <c r="AU42" s="466"/>
      <c r="AV42" s="466"/>
      <c r="AW42" s="467"/>
      <c r="AX42" s="374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HK42" s="441" t="s">
        <v>247</v>
      </c>
      <c r="HL42" s="442"/>
      <c r="HM42" s="442"/>
      <c r="HN42" s="192">
        <f>ID5</f>
        <v>0</v>
      </c>
      <c r="HO42" s="443"/>
      <c r="HP42" s="444">
        <f>IF(IB42=0,HQ38,IB42+HQ38)</f>
        <v>0</v>
      </c>
      <c r="HQ42" s="445">
        <f t="shared" si="55"/>
        <v>0</v>
      </c>
      <c r="HR42" s="443">
        <f t="shared" si="56"/>
        <v>0</v>
      </c>
      <c r="HS42" s="446">
        <f>IF(IC42=0,HT38,IC42+HT38)</f>
        <v>0</v>
      </c>
      <c r="HT42" s="445">
        <f t="shared" si="57"/>
        <v>0</v>
      </c>
      <c r="HU42" s="443">
        <f t="shared" si="58"/>
        <v>0</v>
      </c>
      <c r="HV42" s="447"/>
      <c r="HW42" s="445">
        <f t="shared" si="59"/>
        <v>0</v>
      </c>
      <c r="HX42" s="448">
        <f t="shared" si="60"/>
        <v>0</v>
      </c>
      <c r="HY42" s="483"/>
      <c r="HZ42" s="449"/>
      <c r="IA42" s="475">
        <f>HS4</f>
        <v>0</v>
      </c>
      <c r="IB42" s="480"/>
      <c r="IC42" s="477"/>
      <c r="ID42" s="478"/>
      <c r="IE42" s="448">
        <f t="shared" si="61"/>
        <v>0</v>
      </c>
      <c r="IF42" s="454">
        <f t="shared" si="62"/>
        <v>0</v>
      </c>
      <c r="IG42" s="219"/>
      <c r="IH42" s="455" t="s">
        <v>248</v>
      </c>
      <c r="II42" s="456"/>
      <c r="IJ42" s="457"/>
      <c r="IK42" s="137">
        <f>IK41</f>
        <v>0</v>
      </c>
      <c r="IL42" s="479">
        <f>HR38</f>
        <v>0</v>
      </c>
      <c r="IM42" s="459">
        <f>HS38</f>
        <v>0</v>
      </c>
      <c r="IN42" s="460">
        <f>HT38</f>
        <v>0</v>
      </c>
      <c r="IO42" s="461">
        <v>39525</v>
      </c>
      <c r="IP42" s="462"/>
      <c r="IQ42" s="463"/>
      <c r="IR42" s="464"/>
      <c r="IS42" s="465"/>
      <c r="IT42" s="466"/>
      <c r="IU42" s="466"/>
      <c r="IV42" s="467"/>
    </row>
    <row r="43" spans="2:256" s="84" customFormat="1" ht="12" customHeight="1">
      <c r="B43" s="469" t="str">
        <f t="shared" si="44"/>
        <v xml:space="preserve">Projeto executivo Fundação </v>
      </c>
      <c r="C43" s="470"/>
      <c r="D43" s="471">
        <f t="shared" si="64"/>
        <v>10</v>
      </c>
      <c r="E43" s="472">
        <f t="shared" si="65"/>
        <v>40066</v>
      </c>
      <c r="F43" s="445">
        <f t="shared" si="45"/>
        <v>40076</v>
      </c>
      <c r="G43" s="472">
        <f t="shared" si="46"/>
        <v>40066</v>
      </c>
      <c r="H43" s="445">
        <f>AC25</f>
        <v>40085</v>
      </c>
      <c r="I43" s="473">
        <f t="shared" si="46"/>
        <v>40066</v>
      </c>
      <c r="J43" s="445">
        <f>Y25</f>
        <v>40085</v>
      </c>
      <c r="K43" s="85"/>
      <c r="L43" s="441" t="s">
        <v>144</v>
      </c>
      <c r="M43" s="442"/>
      <c r="N43" s="442"/>
      <c r="O43" s="192">
        <f>AE5</f>
        <v>0</v>
      </c>
      <c r="P43" s="443">
        <v>15</v>
      </c>
      <c r="Q43" s="444">
        <f>IF(AC43=0,MAX(R41,R42,F46),MAX(R41,R42,F46)+AC43)</f>
        <v>40159</v>
      </c>
      <c r="R43" s="445">
        <f t="shared" si="47"/>
        <v>40174</v>
      </c>
      <c r="S43" s="443">
        <f t="shared" si="48"/>
        <v>15</v>
      </c>
      <c r="T43" s="446">
        <f>IF(AD43=0,MAX(U42,U41,H46),MAX(U42,U41,H46)+AD43)</f>
        <v>40186</v>
      </c>
      <c r="U43" s="445">
        <f t="shared" si="49"/>
        <v>40201</v>
      </c>
      <c r="V43" s="443">
        <v>15</v>
      </c>
      <c r="W43" s="447">
        <v>40156</v>
      </c>
      <c r="X43" s="445">
        <f t="shared" si="50"/>
        <v>40171</v>
      </c>
      <c r="Y43" s="448">
        <f t="shared" si="51"/>
        <v>0</v>
      </c>
      <c r="Z43" s="483"/>
      <c r="AA43" s="449"/>
      <c r="AB43" s="475" t="str">
        <f>AH5</f>
        <v xml:space="preserve"> - -</v>
      </c>
      <c r="AC43" s="480"/>
      <c r="AD43" s="477"/>
      <c r="AE43" s="478"/>
      <c r="AF43" s="448">
        <f t="shared" si="52"/>
        <v>0</v>
      </c>
      <c r="AG43" s="454">
        <f t="shared" si="53"/>
        <v>0</v>
      </c>
      <c r="AH43" s="219"/>
      <c r="AI43" s="455" t="s">
        <v>207</v>
      </c>
      <c r="AJ43" s="456"/>
      <c r="AK43" s="457"/>
      <c r="AL43" s="484">
        <f>Q6</f>
        <v>0</v>
      </c>
      <c r="AM43" s="479">
        <f>E25</f>
        <v>10</v>
      </c>
      <c r="AN43" s="459">
        <f>G43</f>
        <v>40066</v>
      </c>
      <c r="AO43" s="460">
        <v>39687</v>
      </c>
      <c r="AP43" s="461">
        <v>39507</v>
      </c>
      <c r="AQ43" s="462"/>
      <c r="AR43" s="463"/>
      <c r="AS43" s="464"/>
      <c r="AT43" s="465"/>
      <c r="AU43" s="466"/>
      <c r="AV43" s="466"/>
      <c r="AW43" s="467"/>
      <c r="AX43" s="374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HK43" s="441" t="s">
        <v>144</v>
      </c>
      <c r="HL43" s="442"/>
      <c r="HM43" s="442"/>
      <c r="HN43" s="192">
        <f>ID5</f>
        <v>0</v>
      </c>
      <c r="HO43" s="443"/>
      <c r="HP43" s="444">
        <f>IF(IB43=0,MAX(HQ41,HQ42,HE46),MAX(HQ41,HQ42,HE46)+IB43)</f>
        <v>0</v>
      </c>
      <c r="HQ43" s="445">
        <f t="shared" si="55"/>
        <v>0</v>
      </c>
      <c r="HR43" s="443">
        <f t="shared" si="56"/>
        <v>0</v>
      </c>
      <c r="HS43" s="446">
        <f>IF(IC43=0,MAX(HT42,HT41,HG46),MAX(HT42,HT41,HG46)+IC43)</f>
        <v>0</v>
      </c>
      <c r="HT43" s="445">
        <f t="shared" si="57"/>
        <v>0</v>
      </c>
      <c r="HU43" s="443">
        <f t="shared" si="58"/>
        <v>0</v>
      </c>
      <c r="HV43" s="447">
        <f>IF(HO43&gt;0,IF(HX43&gt;0,0,VLOOKUP(HB2,'[2]Datas de Mtgm'!$B$6:$Z$54,14,FALSE)),0)</f>
        <v>0</v>
      </c>
      <c r="HW43" s="445">
        <f t="shared" si="59"/>
        <v>0</v>
      </c>
      <c r="HX43" s="448">
        <f t="shared" si="60"/>
        <v>0</v>
      </c>
      <c r="HY43" s="483"/>
      <c r="HZ43" s="449"/>
      <c r="IA43" s="475">
        <f>IG5</f>
        <v>0</v>
      </c>
      <c r="IB43" s="480"/>
      <c r="IC43" s="477"/>
      <c r="ID43" s="478"/>
      <c r="IE43" s="448">
        <f t="shared" si="61"/>
        <v>0</v>
      </c>
      <c r="IF43" s="454">
        <f t="shared" si="62"/>
        <v>0</v>
      </c>
      <c r="IG43" s="219"/>
      <c r="IH43" s="455" t="s">
        <v>207</v>
      </c>
      <c r="II43" s="456"/>
      <c r="IJ43" s="457"/>
      <c r="IK43" s="484">
        <f>HP6</f>
        <v>0</v>
      </c>
      <c r="IL43" s="479">
        <f>HD25</f>
        <v>0</v>
      </c>
      <c r="IM43" s="459">
        <f>HF43</f>
        <v>0</v>
      </c>
      <c r="IN43" s="460">
        <v>39687</v>
      </c>
      <c r="IO43" s="461">
        <v>39507</v>
      </c>
      <c r="IP43" s="462"/>
      <c r="IQ43" s="463"/>
      <c r="IR43" s="464"/>
      <c r="IS43" s="465"/>
      <c r="IT43" s="466"/>
      <c r="IU43" s="466"/>
      <c r="IV43" s="467"/>
    </row>
    <row r="44" spans="2:256" s="84" customFormat="1" ht="12" customHeight="1">
      <c r="B44" s="469" t="str">
        <f t="shared" si="44"/>
        <v>Liberação Terreno</v>
      </c>
      <c r="C44" s="470"/>
      <c r="D44" s="471">
        <f t="shared" si="64"/>
        <v>40</v>
      </c>
      <c r="E44" s="472">
        <f t="shared" si="65"/>
        <v>40036</v>
      </c>
      <c r="F44" s="445">
        <f t="shared" si="45"/>
        <v>40076</v>
      </c>
      <c r="G44" s="472">
        <f t="shared" si="46"/>
        <v>40036</v>
      </c>
      <c r="H44" s="445">
        <f>AJ26</f>
        <v>40121</v>
      </c>
      <c r="I44" s="473">
        <f t="shared" si="46"/>
        <v>40036</v>
      </c>
      <c r="J44" s="445">
        <f>AF26</f>
        <v>40121</v>
      </c>
      <c r="K44" s="85"/>
      <c r="L44" s="441" t="s">
        <v>25</v>
      </c>
      <c r="M44" s="442"/>
      <c r="N44" s="442"/>
      <c r="O44" s="192">
        <f>AE7</f>
        <v>0</v>
      </c>
      <c r="P44" s="443">
        <v>12</v>
      </c>
      <c r="Q44" s="444">
        <f>IF(AC44=0,R43,R43+AC44)</f>
        <v>40174</v>
      </c>
      <c r="R44" s="445">
        <f>Q44+P44</f>
        <v>40186</v>
      </c>
      <c r="S44" s="443">
        <f t="shared" si="48"/>
        <v>12</v>
      </c>
      <c r="T44" s="446">
        <f>IF(AD44=0,U43,AD44+U43)</f>
        <v>40201</v>
      </c>
      <c r="U44" s="445">
        <f t="shared" si="49"/>
        <v>40213</v>
      </c>
      <c r="V44" s="443">
        <v>10</v>
      </c>
      <c r="W44" s="447">
        <v>40171</v>
      </c>
      <c r="X44" s="445">
        <f t="shared" si="50"/>
        <v>40181</v>
      </c>
      <c r="Y44" s="448">
        <f t="shared" si="51"/>
        <v>0</v>
      </c>
      <c r="Z44" s="483"/>
      <c r="AA44" s="449"/>
      <c r="AB44" s="475" t="str">
        <f>AH7</f>
        <v xml:space="preserve"> - -</v>
      </c>
      <c r="AC44" s="480"/>
      <c r="AD44" s="477"/>
      <c r="AE44" s="478"/>
      <c r="AF44" s="448">
        <f t="shared" si="52"/>
        <v>0</v>
      </c>
      <c r="AG44" s="454">
        <f t="shared" si="53"/>
        <v>0</v>
      </c>
      <c r="AH44" s="219"/>
      <c r="AI44" s="455" t="s">
        <v>249</v>
      </c>
      <c r="AJ44" s="456"/>
      <c r="AK44" s="457"/>
      <c r="AL44" s="137">
        <f>AL43</f>
        <v>0</v>
      </c>
      <c r="AM44" s="484">
        <f>S39</f>
        <v>10</v>
      </c>
      <c r="AN44" s="459">
        <f>T39</f>
        <v>40085</v>
      </c>
      <c r="AO44" s="460">
        <f>U39</f>
        <v>40095</v>
      </c>
      <c r="AP44" s="461">
        <f>V39</f>
        <v>10</v>
      </c>
      <c r="AQ44" s="462"/>
      <c r="AR44" s="463"/>
      <c r="AS44" s="464"/>
      <c r="AT44" s="465"/>
      <c r="AU44" s="466"/>
      <c r="AV44" s="466"/>
      <c r="AW44" s="467"/>
      <c r="AX44" s="374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HK44" s="441" t="s">
        <v>25</v>
      </c>
      <c r="HL44" s="442"/>
      <c r="HM44" s="442"/>
      <c r="HN44" s="192">
        <f>ID7</f>
        <v>0</v>
      </c>
      <c r="HO44" s="443"/>
      <c r="HP44" s="444">
        <f>IF(IB44=0,HQ43,HQ43+IB44)</f>
        <v>0</v>
      </c>
      <c r="HQ44" s="445">
        <f>HP44+HU44</f>
        <v>0</v>
      </c>
      <c r="HR44" s="443">
        <f t="shared" si="56"/>
        <v>0</v>
      </c>
      <c r="HS44" s="446">
        <f>IF(IC44=0,HT43,IC44+HT43)</f>
        <v>0</v>
      </c>
      <c r="HT44" s="445">
        <f t="shared" si="57"/>
        <v>0</v>
      </c>
      <c r="HU44" s="443">
        <f t="shared" si="58"/>
        <v>0</v>
      </c>
      <c r="HV44" s="447"/>
      <c r="HW44" s="445">
        <f t="shared" si="59"/>
        <v>0</v>
      </c>
      <c r="HX44" s="448">
        <f t="shared" si="60"/>
        <v>0</v>
      </c>
      <c r="HY44" s="483"/>
      <c r="HZ44" s="449"/>
      <c r="IA44" s="475">
        <f>IG7</f>
        <v>0</v>
      </c>
      <c r="IB44" s="480"/>
      <c r="IC44" s="477"/>
      <c r="ID44" s="478"/>
      <c r="IE44" s="448">
        <f t="shared" si="61"/>
        <v>0</v>
      </c>
      <c r="IF44" s="454">
        <f t="shared" si="62"/>
        <v>0</v>
      </c>
      <c r="IG44" s="219"/>
      <c r="IH44" s="455" t="s">
        <v>249</v>
      </c>
      <c r="II44" s="456"/>
      <c r="IJ44" s="457"/>
      <c r="IK44" s="137">
        <f>IK43</f>
        <v>0</v>
      </c>
      <c r="IL44" s="484">
        <f>HR39</f>
        <v>0</v>
      </c>
      <c r="IM44" s="459">
        <f>HS39</f>
        <v>0</v>
      </c>
      <c r="IN44" s="460">
        <f>HT39</f>
        <v>0</v>
      </c>
      <c r="IO44" s="461">
        <f>HU39</f>
        <v>0</v>
      </c>
      <c r="IP44" s="462"/>
      <c r="IQ44" s="463"/>
      <c r="IR44" s="464"/>
      <c r="IS44" s="465"/>
      <c r="IT44" s="466"/>
      <c r="IU44" s="466"/>
      <c r="IV44" s="467"/>
    </row>
    <row r="45" spans="2:256" s="84" customFormat="1" ht="12" customHeight="1" thickBot="1">
      <c r="B45" s="469" t="str">
        <f t="shared" si="44"/>
        <v>Demarcação</v>
      </c>
      <c r="C45" s="470"/>
      <c r="D45" s="471">
        <f t="shared" si="64"/>
        <v>3</v>
      </c>
      <c r="E45" s="472">
        <f t="shared" si="65"/>
        <v>40076</v>
      </c>
      <c r="F45" s="445">
        <f t="shared" si="45"/>
        <v>40079</v>
      </c>
      <c r="G45" s="472">
        <f t="shared" si="46"/>
        <v>40076</v>
      </c>
      <c r="H45" s="445">
        <f>AQ27</f>
        <v>40124</v>
      </c>
      <c r="I45" s="473">
        <f t="shared" si="46"/>
        <v>40076</v>
      </c>
      <c r="J45" s="445">
        <f>AM27</f>
        <v>40122</v>
      </c>
      <c r="K45" s="85"/>
      <c r="L45" s="485" t="s">
        <v>250</v>
      </c>
      <c r="M45" s="486"/>
      <c r="N45" s="486"/>
      <c r="O45" s="200"/>
      <c r="P45" s="487"/>
      <c r="Q45" s="488">
        <f>R44</f>
        <v>40186</v>
      </c>
      <c r="R45" s="489">
        <f>Q45+P45</f>
        <v>40186</v>
      </c>
      <c r="S45" s="487">
        <f t="shared" si="48"/>
        <v>0</v>
      </c>
      <c r="T45" s="490">
        <f>U44</f>
        <v>40213</v>
      </c>
      <c r="U45" s="489">
        <f t="shared" si="49"/>
        <v>40213</v>
      </c>
      <c r="V45" s="487">
        <f>S45</f>
        <v>0</v>
      </c>
      <c r="W45" s="491"/>
      <c r="X45" s="489">
        <f t="shared" si="50"/>
        <v>0</v>
      </c>
      <c r="Y45" s="492">
        <f t="shared" si="51"/>
        <v>0</v>
      </c>
      <c r="Z45" s="493"/>
      <c r="AA45" s="494"/>
      <c r="AB45" s="495"/>
      <c r="AC45" s="496"/>
      <c r="AD45" s="199"/>
      <c r="AE45" s="497"/>
      <c r="AF45" s="498">
        <f t="shared" si="52"/>
        <v>0</v>
      </c>
      <c r="AG45" s="499">
        <f t="shared" si="53"/>
        <v>0</v>
      </c>
      <c r="AH45" s="219"/>
      <c r="AI45" s="455" t="s">
        <v>208</v>
      </c>
      <c r="AJ45" s="456"/>
      <c r="AK45" s="457"/>
      <c r="AL45" s="137" t="s">
        <v>41</v>
      </c>
      <c r="AM45" s="479">
        <f>E26</f>
        <v>40</v>
      </c>
      <c r="AN45" s="459">
        <f t="shared" ref="AN45:AP47" si="66">G44</f>
        <v>40036</v>
      </c>
      <c r="AO45" s="460">
        <f t="shared" si="66"/>
        <v>40121</v>
      </c>
      <c r="AP45" s="461">
        <f t="shared" si="66"/>
        <v>40036</v>
      </c>
      <c r="AQ45" s="462"/>
      <c r="AR45" s="463"/>
      <c r="AS45" s="464"/>
      <c r="AT45" s="465"/>
      <c r="AU45" s="466"/>
      <c r="AV45" s="466"/>
      <c r="AW45" s="467"/>
      <c r="AX45" s="374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HK45" s="485" t="s">
        <v>250</v>
      </c>
      <c r="HL45" s="486"/>
      <c r="HM45" s="486"/>
      <c r="HN45" s="200"/>
      <c r="HO45" s="487"/>
      <c r="HP45" s="488">
        <f>HQ44</f>
        <v>0</v>
      </c>
      <c r="HQ45" s="489">
        <f>HP45+HO45</f>
        <v>0</v>
      </c>
      <c r="HR45" s="487">
        <f t="shared" si="56"/>
        <v>0</v>
      </c>
      <c r="HS45" s="490">
        <f>HT44</f>
        <v>0</v>
      </c>
      <c r="HT45" s="489">
        <f t="shared" si="57"/>
        <v>0</v>
      </c>
      <c r="HU45" s="487">
        <f t="shared" si="58"/>
        <v>0</v>
      </c>
      <c r="HV45" s="491"/>
      <c r="HW45" s="489">
        <f t="shared" si="59"/>
        <v>0</v>
      </c>
      <c r="HX45" s="492">
        <f t="shared" si="60"/>
        <v>0</v>
      </c>
      <c r="HY45" s="493"/>
      <c r="HZ45" s="494"/>
      <c r="IA45" s="495"/>
      <c r="IB45" s="496"/>
      <c r="IC45" s="199"/>
      <c r="ID45" s="497"/>
      <c r="IE45" s="498">
        <f t="shared" si="61"/>
        <v>0</v>
      </c>
      <c r="IF45" s="499">
        <f t="shared" si="62"/>
        <v>0</v>
      </c>
      <c r="IG45" s="219"/>
      <c r="IH45" s="455" t="s">
        <v>208</v>
      </c>
      <c r="II45" s="456"/>
      <c r="IJ45" s="457"/>
      <c r="IK45" s="137" t="s">
        <v>41</v>
      </c>
      <c r="IL45" s="479">
        <f>HD26</f>
        <v>0</v>
      </c>
      <c r="IM45" s="459">
        <f t="shared" ref="IM45:IO47" si="67">HF44</f>
        <v>0</v>
      </c>
      <c r="IN45" s="460">
        <f t="shared" si="67"/>
        <v>0</v>
      </c>
      <c r="IO45" s="461">
        <f t="shared" si="67"/>
        <v>0</v>
      </c>
      <c r="IP45" s="462"/>
      <c r="IQ45" s="463"/>
      <c r="IR45" s="464"/>
      <c r="IS45" s="465"/>
      <c r="IT45" s="466"/>
      <c r="IU45" s="466"/>
      <c r="IV45" s="467"/>
    </row>
    <row r="46" spans="2:256" s="84" customFormat="1" ht="12" customHeight="1" thickBot="1">
      <c r="B46" s="469" t="str">
        <f t="shared" si="44"/>
        <v>Liberação Canteiro</v>
      </c>
      <c r="C46" s="470"/>
      <c r="D46" s="471">
        <f t="shared" si="64"/>
        <v>40</v>
      </c>
      <c r="E46" s="472">
        <f t="shared" si="65"/>
        <v>40076</v>
      </c>
      <c r="F46" s="445">
        <f t="shared" si="45"/>
        <v>40116</v>
      </c>
      <c r="G46" s="472">
        <f t="shared" si="46"/>
        <v>40076</v>
      </c>
      <c r="H46" s="445">
        <f>AX28</f>
        <v>40143</v>
      </c>
      <c r="I46" s="473">
        <f t="shared" si="46"/>
        <v>40076</v>
      </c>
      <c r="J46" s="445">
        <f>AT28</f>
        <v>40143</v>
      </c>
      <c r="K46" s="85"/>
      <c r="L46" s="500" t="s">
        <v>251</v>
      </c>
      <c r="M46" s="501"/>
      <c r="N46" s="501"/>
      <c r="O46" s="502"/>
      <c r="P46" s="503"/>
      <c r="Q46" s="504"/>
      <c r="R46" s="505">
        <f>R45-F49</f>
        <v>0</v>
      </c>
      <c r="S46" s="503"/>
      <c r="T46" s="504"/>
      <c r="U46" s="505">
        <f>H49-U45</f>
        <v>0</v>
      </c>
      <c r="V46" s="503"/>
      <c r="W46" s="504"/>
      <c r="X46" s="505">
        <f>H49-X45</f>
        <v>40213</v>
      </c>
      <c r="Y46" s="503"/>
      <c r="Z46" s="504"/>
      <c r="AA46" s="505">
        <f>K49-AA45</f>
        <v>0</v>
      </c>
      <c r="AB46" s="85"/>
      <c r="AC46" s="85"/>
      <c r="AD46" s="85"/>
      <c r="AE46" s="85"/>
      <c r="AF46" s="374"/>
      <c r="AG46" s="374"/>
      <c r="AH46" s="85"/>
      <c r="AI46" s="455" t="s">
        <v>143</v>
      </c>
      <c r="AJ46" s="456"/>
      <c r="AK46" s="457"/>
      <c r="AL46" s="484">
        <f>X5</f>
        <v>0</v>
      </c>
      <c r="AM46" s="479">
        <f>E27</f>
        <v>3</v>
      </c>
      <c r="AN46" s="459">
        <f t="shared" si="66"/>
        <v>40076</v>
      </c>
      <c r="AO46" s="460">
        <f t="shared" si="66"/>
        <v>40124</v>
      </c>
      <c r="AP46" s="461">
        <f t="shared" si="66"/>
        <v>40076</v>
      </c>
      <c r="AQ46" s="462"/>
      <c r="AR46" s="463"/>
      <c r="AS46" s="464"/>
      <c r="AT46" s="465"/>
      <c r="AU46" s="466"/>
      <c r="AV46" s="466"/>
      <c r="AW46" s="467"/>
      <c r="AX46" s="374"/>
      <c r="AY46" s="85"/>
      <c r="AZ46" s="85"/>
      <c r="BA46" s="85"/>
      <c r="BB46" s="85"/>
      <c r="BC46" s="85"/>
      <c r="BD46" s="85"/>
      <c r="BE46" s="85"/>
      <c r="BF46" s="85"/>
      <c r="HK46" s="500" t="s">
        <v>251</v>
      </c>
      <c r="HL46" s="501"/>
      <c r="HM46" s="501"/>
      <c r="HN46" s="502"/>
      <c r="HO46" s="503"/>
      <c r="HP46" s="504"/>
      <c r="HQ46" s="505">
        <f>HQ45-HE49</f>
        <v>0</v>
      </c>
      <c r="HR46" s="503"/>
      <c r="HS46" s="504"/>
      <c r="HT46" s="505">
        <f>HG49-HT45</f>
        <v>0</v>
      </c>
      <c r="HU46" s="503"/>
      <c r="HV46" s="504"/>
      <c r="HW46" s="505">
        <f>HG49-HW45</f>
        <v>0</v>
      </c>
      <c r="HX46" s="503"/>
      <c r="HY46" s="504"/>
      <c r="HZ46" s="505">
        <f>HJ49-HZ45</f>
        <v>0</v>
      </c>
      <c r="IA46" s="85"/>
      <c r="IB46" s="85"/>
      <c r="IC46" s="85"/>
      <c r="ID46" s="85"/>
      <c r="IE46" s="374"/>
      <c r="IF46" s="374"/>
      <c r="IG46" s="85"/>
      <c r="IH46" s="455" t="s">
        <v>143</v>
      </c>
      <c r="II46" s="456"/>
      <c r="IJ46" s="457"/>
      <c r="IK46" s="484">
        <f>HW5</f>
        <v>0</v>
      </c>
      <c r="IL46" s="479">
        <f>HD27</f>
        <v>0</v>
      </c>
      <c r="IM46" s="459">
        <f t="shared" si="67"/>
        <v>0</v>
      </c>
      <c r="IN46" s="460">
        <f t="shared" si="67"/>
        <v>0</v>
      </c>
      <c r="IO46" s="461">
        <f t="shared" si="67"/>
        <v>0</v>
      </c>
      <c r="IP46" s="462"/>
      <c r="IQ46" s="463"/>
      <c r="IR46" s="464"/>
      <c r="IS46" s="465"/>
      <c r="IT46" s="466"/>
      <c r="IU46" s="466"/>
      <c r="IV46" s="467"/>
    </row>
    <row r="47" spans="2:256" s="84" customFormat="1" ht="12" customHeight="1">
      <c r="B47" s="469" t="str">
        <f t="shared" si="44"/>
        <v>Conclusão Contratual P.E</v>
      </c>
      <c r="C47" s="470"/>
      <c r="D47" s="471">
        <f t="shared" si="64"/>
        <v>110</v>
      </c>
      <c r="E47" s="472">
        <f t="shared" si="65"/>
        <v>40076</v>
      </c>
      <c r="F47" s="445">
        <f t="shared" si="45"/>
        <v>40186</v>
      </c>
      <c r="G47" s="472">
        <f t="shared" si="46"/>
        <v>40076</v>
      </c>
      <c r="H47" s="445">
        <f>AZ29</f>
        <v>40195</v>
      </c>
      <c r="I47" s="473">
        <f t="shared" si="46"/>
        <v>40076</v>
      </c>
      <c r="J47" s="445">
        <f>BA31</f>
        <v>0</v>
      </c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506" t="s">
        <v>252</v>
      </c>
      <c r="W47" s="507"/>
      <c r="X47" s="507"/>
      <c r="Y47" s="508"/>
      <c r="Z47" s="509">
        <f>$F$49-$F$38</f>
        <v>150</v>
      </c>
      <c r="AA47" s="510" t="s">
        <v>253</v>
      </c>
      <c r="AB47" s="85"/>
      <c r="AC47" s="85"/>
      <c r="AD47" s="85"/>
      <c r="AE47" s="85"/>
      <c r="AF47" s="85"/>
      <c r="AG47" s="85"/>
      <c r="AH47" s="85"/>
      <c r="AI47" s="455" t="s">
        <v>209</v>
      </c>
      <c r="AJ47" s="456"/>
      <c r="AK47" s="457"/>
      <c r="AL47" s="137" t="s">
        <v>41</v>
      </c>
      <c r="AM47" s="479">
        <f>E28</f>
        <v>40</v>
      </c>
      <c r="AN47" s="459">
        <f t="shared" si="66"/>
        <v>40076</v>
      </c>
      <c r="AO47" s="460">
        <f t="shared" si="66"/>
        <v>40143</v>
      </c>
      <c r="AP47" s="461">
        <f t="shared" si="66"/>
        <v>40076</v>
      </c>
      <c r="AQ47" s="462"/>
      <c r="AR47" s="463"/>
      <c r="AS47" s="464"/>
      <c r="AT47" s="465"/>
      <c r="AU47" s="466"/>
      <c r="AV47" s="466"/>
      <c r="AW47" s="467"/>
      <c r="AX47" s="374"/>
      <c r="AY47" s="85"/>
      <c r="AZ47" s="85"/>
      <c r="BA47" s="85"/>
      <c r="BB47" s="85"/>
      <c r="BC47" s="85"/>
      <c r="BD47" s="85"/>
      <c r="BE47" s="85"/>
      <c r="BF47" s="85"/>
      <c r="BG47" s="85"/>
      <c r="HK47" s="85"/>
      <c r="HL47" s="85"/>
      <c r="HM47" s="85"/>
      <c r="HN47" s="85"/>
      <c r="HO47" s="85"/>
      <c r="HP47" s="85"/>
      <c r="HQ47" s="85"/>
      <c r="HR47" s="85"/>
      <c r="HS47" s="85"/>
      <c r="HT47" s="85"/>
      <c r="HU47" s="506" t="s">
        <v>252</v>
      </c>
      <c r="HV47" s="507"/>
      <c r="HW47" s="507"/>
      <c r="HX47" s="508"/>
      <c r="HY47" s="509">
        <f>$F$49-$F$38</f>
        <v>150</v>
      </c>
      <c r="HZ47" s="510" t="s">
        <v>253</v>
      </c>
      <c r="IA47" s="85"/>
      <c r="IB47" s="85"/>
      <c r="IC47" s="85"/>
      <c r="ID47" s="85"/>
      <c r="IE47" s="85"/>
      <c r="IF47" s="85"/>
      <c r="IG47" s="85"/>
      <c r="IH47" s="455" t="s">
        <v>209</v>
      </c>
      <c r="II47" s="456"/>
      <c r="IJ47" s="457"/>
      <c r="IK47" s="137" t="s">
        <v>41</v>
      </c>
      <c r="IL47" s="479">
        <f>HD28</f>
        <v>0</v>
      </c>
      <c r="IM47" s="459">
        <f t="shared" si="67"/>
        <v>0</v>
      </c>
      <c r="IN47" s="460">
        <f t="shared" si="67"/>
        <v>0</v>
      </c>
      <c r="IO47" s="461">
        <f t="shared" si="67"/>
        <v>0</v>
      </c>
      <c r="IP47" s="462"/>
      <c r="IQ47" s="463"/>
      <c r="IR47" s="464"/>
      <c r="IS47" s="465"/>
      <c r="IT47" s="466"/>
      <c r="IU47" s="466"/>
      <c r="IV47" s="467"/>
    </row>
    <row r="48" spans="2:256" s="84" customFormat="1" ht="12" customHeight="1" thickBot="1">
      <c r="B48" s="511" t="str">
        <f t="shared" si="44"/>
        <v>Conclusão Contratual Canteiro</v>
      </c>
      <c r="C48" s="512"/>
      <c r="D48" s="513">
        <f t="shared" si="64"/>
        <v>70</v>
      </c>
      <c r="E48" s="492">
        <f t="shared" si="65"/>
        <v>40116</v>
      </c>
      <c r="F48" s="489">
        <f t="shared" si="45"/>
        <v>40186</v>
      </c>
      <c r="G48" s="492">
        <f t="shared" si="46"/>
        <v>40116</v>
      </c>
      <c r="H48" s="489">
        <f>AZ30</f>
        <v>40213</v>
      </c>
      <c r="I48" s="514">
        <f t="shared" si="46"/>
        <v>40116</v>
      </c>
      <c r="J48" s="489">
        <f>BA31</f>
        <v>0</v>
      </c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515" t="s">
        <v>254</v>
      </c>
      <c r="W48" s="516"/>
      <c r="X48" s="516"/>
      <c r="Y48" s="517"/>
      <c r="Z48" s="518">
        <f>IF($BA$31=0,0,$BA$31-$F$20)</f>
        <v>0</v>
      </c>
      <c r="AA48" s="519" t="s">
        <v>253</v>
      </c>
      <c r="AB48" s="85"/>
      <c r="AC48" s="85"/>
      <c r="AD48" s="85"/>
      <c r="AE48" s="85"/>
      <c r="AF48" s="85"/>
      <c r="AG48" s="85"/>
      <c r="AH48" s="85"/>
      <c r="AI48" s="455" t="s">
        <v>75</v>
      </c>
      <c r="AJ48" s="456"/>
      <c r="AK48" s="457"/>
      <c r="AL48" s="137" t="s">
        <v>48</v>
      </c>
      <c r="AM48" s="138">
        <v>45</v>
      </c>
      <c r="AN48" s="520">
        <f>AO47</f>
        <v>40143</v>
      </c>
      <c r="AO48" s="460">
        <f>AN48+AM48</f>
        <v>40188</v>
      </c>
      <c r="AP48" s="461">
        <f>AP47+AM48</f>
        <v>40121</v>
      </c>
      <c r="AQ48" s="462"/>
      <c r="AR48" s="463"/>
      <c r="AS48" s="464"/>
      <c r="AT48" s="465"/>
      <c r="AU48" s="466"/>
      <c r="AV48" s="466"/>
      <c r="AW48" s="467"/>
      <c r="AX48" s="374"/>
      <c r="AY48" s="85"/>
      <c r="AZ48" s="85"/>
      <c r="BA48" s="85"/>
      <c r="BB48" s="85"/>
      <c r="BC48" s="85"/>
      <c r="BD48" s="85"/>
      <c r="BE48" s="85"/>
      <c r="BF48" s="85"/>
      <c r="BG48" s="85"/>
      <c r="HK48" s="85"/>
      <c r="HL48" s="85"/>
      <c r="HM48" s="85"/>
      <c r="HN48" s="85"/>
      <c r="HO48" s="85"/>
      <c r="HP48" s="85"/>
      <c r="HQ48" s="85"/>
      <c r="HR48" s="85"/>
      <c r="HS48" s="85"/>
      <c r="HT48" s="85"/>
      <c r="HU48" s="515" t="s">
        <v>254</v>
      </c>
      <c r="HV48" s="516"/>
      <c r="HW48" s="516"/>
      <c r="HX48" s="517"/>
      <c r="HY48" s="518">
        <f>IF($BA$31=0,0,$BA$31-$F$20)</f>
        <v>0</v>
      </c>
      <c r="HZ48" s="519" t="s">
        <v>253</v>
      </c>
      <c r="IA48" s="85"/>
      <c r="IB48" s="85"/>
      <c r="IC48" s="85"/>
      <c r="ID48" s="85"/>
      <c r="IE48" s="85"/>
      <c r="IF48" s="85"/>
      <c r="IG48" s="85"/>
      <c r="IH48" s="455" t="s">
        <v>75</v>
      </c>
      <c r="II48" s="456"/>
      <c r="IJ48" s="457"/>
      <c r="IK48" s="137" t="s">
        <v>48</v>
      </c>
      <c r="IL48" s="138">
        <v>45</v>
      </c>
      <c r="IM48" s="520">
        <f>IN47</f>
        <v>0</v>
      </c>
      <c r="IN48" s="460">
        <f>IM48+IL48</f>
        <v>45</v>
      </c>
      <c r="IO48" s="461">
        <f>IO47+IL48</f>
        <v>45</v>
      </c>
      <c r="IP48" s="462"/>
      <c r="IQ48" s="463"/>
      <c r="IR48" s="464"/>
      <c r="IS48" s="465"/>
      <c r="IT48" s="466"/>
      <c r="IU48" s="466"/>
      <c r="IV48" s="467"/>
    </row>
    <row r="49" spans="2:256" s="84" customFormat="1" ht="12" customHeight="1" thickBot="1">
      <c r="B49" s="521" t="str">
        <f t="shared" si="44"/>
        <v>Conclusão Contratual Considerada</v>
      </c>
      <c r="C49" s="522"/>
      <c r="D49" s="523"/>
      <c r="E49" s="524">
        <f>MIN(E47:E48)</f>
        <v>40076</v>
      </c>
      <c r="F49" s="525">
        <f>E31</f>
        <v>40186</v>
      </c>
      <c r="G49" s="524">
        <f t="shared" si="46"/>
        <v>40076</v>
      </c>
      <c r="H49" s="525">
        <f>AZ31</f>
        <v>40213</v>
      </c>
      <c r="I49" s="526">
        <f t="shared" si="46"/>
        <v>40076</v>
      </c>
      <c r="J49" s="525">
        <f>BA31</f>
        <v>0</v>
      </c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527" t="s">
        <v>255</v>
      </c>
      <c r="W49" s="528"/>
      <c r="X49" s="528"/>
      <c r="Y49" s="529"/>
      <c r="Z49" s="530">
        <f>IF($Z$48&gt;0,$Z$48-$Z$47,0)</f>
        <v>0</v>
      </c>
      <c r="AA49" s="531" t="s">
        <v>253</v>
      </c>
      <c r="AB49" s="85"/>
      <c r="AC49" s="85"/>
      <c r="AD49" s="85"/>
      <c r="AE49" s="85"/>
      <c r="AF49" s="85"/>
      <c r="AG49" s="85"/>
      <c r="AH49" s="85"/>
      <c r="AI49" s="455" t="s">
        <v>23</v>
      </c>
      <c r="AJ49" s="456"/>
      <c r="AK49" s="457"/>
      <c r="AL49" s="484">
        <f>AE4</f>
        <v>0</v>
      </c>
      <c r="AM49" s="479">
        <f t="shared" ref="AM49:AP52" si="68">S41</f>
        <v>43</v>
      </c>
      <c r="AN49" s="459">
        <f t="shared" si="68"/>
        <v>40143</v>
      </c>
      <c r="AO49" s="460">
        <f t="shared" si="68"/>
        <v>40186</v>
      </c>
      <c r="AP49" s="461">
        <f t="shared" si="68"/>
        <v>40</v>
      </c>
      <c r="AQ49" s="462"/>
      <c r="AR49" s="463"/>
      <c r="AS49" s="464"/>
      <c r="AT49" s="465"/>
      <c r="AU49" s="466"/>
      <c r="AV49" s="466"/>
      <c r="AW49" s="467"/>
      <c r="AX49" s="374"/>
      <c r="AY49" s="85"/>
      <c r="AZ49" s="85"/>
      <c r="BA49" s="85"/>
      <c r="BB49" s="85"/>
      <c r="BC49" s="85"/>
      <c r="BD49" s="85"/>
      <c r="BE49" s="85"/>
      <c r="BF49" s="85"/>
      <c r="BG49" s="85"/>
      <c r="HK49" s="85"/>
      <c r="HL49" s="85"/>
      <c r="HM49" s="85"/>
      <c r="HN49" s="85"/>
      <c r="HO49" s="85"/>
      <c r="HP49" s="85"/>
      <c r="HQ49" s="85"/>
      <c r="HR49" s="85"/>
      <c r="HS49" s="85"/>
      <c r="HT49" s="85"/>
      <c r="HU49" s="527" t="s">
        <v>255</v>
      </c>
      <c r="HV49" s="528"/>
      <c r="HW49" s="528"/>
      <c r="HX49" s="529"/>
      <c r="HY49" s="530">
        <f>IF($Z$48&gt;0,$Z$48-$Z$47,0)</f>
        <v>0</v>
      </c>
      <c r="HZ49" s="531" t="s">
        <v>253</v>
      </c>
      <c r="IA49" s="85"/>
      <c r="IB49" s="85"/>
      <c r="IC49" s="85"/>
      <c r="ID49" s="85"/>
      <c r="IE49" s="85"/>
      <c r="IF49" s="85"/>
      <c r="IG49" s="85"/>
      <c r="IH49" s="455" t="s">
        <v>23</v>
      </c>
      <c r="II49" s="456"/>
      <c r="IJ49" s="457"/>
      <c r="IK49" s="484">
        <f>ID4</f>
        <v>0</v>
      </c>
      <c r="IL49" s="479">
        <f t="shared" ref="IL49:IO52" si="69">HR41</f>
        <v>0</v>
      </c>
      <c r="IM49" s="459">
        <f t="shared" si="69"/>
        <v>0</v>
      </c>
      <c r="IN49" s="460">
        <f t="shared" si="69"/>
        <v>0</v>
      </c>
      <c r="IO49" s="461">
        <f t="shared" si="69"/>
        <v>0</v>
      </c>
      <c r="IP49" s="462"/>
      <c r="IQ49" s="463"/>
      <c r="IR49" s="464"/>
      <c r="IS49" s="465"/>
      <c r="IT49" s="466"/>
      <c r="IU49" s="466"/>
      <c r="IV49" s="467"/>
    </row>
    <row r="50" spans="2:256" s="84" customFormat="1" ht="12" customHeight="1">
      <c r="B50" s="85"/>
      <c r="C50" s="85"/>
      <c r="D50" s="85"/>
      <c r="E50" s="85"/>
      <c r="F50" s="85"/>
      <c r="G50" s="85"/>
      <c r="H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455" t="s">
        <v>256</v>
      </c>
      <c r="AJ50" s="456"/>
      <c r="AK50" s="457"/>
      <c r="AL50" s="137" t="s">
        <v>34</v>
      </c>
      <c r="AM50" s="484">
        <f t="shared" si="68"/>
        <v>78</v>
      </c>
      <c r="AN50" s="459">
        <f t="shared" si="68"/>
        <v>40081</v>
      </c>
      <c r="AO50" s="460">
        <f t="shared" si="68"/>
        <v>40159</v>
      </c>
      <c r="AP50" s="461">
        <f t="shared" si="68"/>
        <v>75</v>
      </c>
      <c r="AQ50" s="462"/>
      <c r="AR50" s="463"/>
      <c r="AS50" s="464"/>
      <c r="AT50" s="465"/>
      <c r="AU50" s="466"/>
      <c r="AV50" s="466"/>
      <c r="AW50" s="467"/>
      <c r="AX50" s="374"/>
      <c r="AY50" s="85"/>
      <c r="AZ50" s="85"/>
      <c r="BA50" s="85"/>
      <c r="BB50" s="85"/>
      <c r="BC50" s="85"/>
      <c r="BD50" s="85"/>
      <c r="BG50" s="85"/>
      <c r="BH50" s="85"/>
      <c r="BI50" s="85"/>
      <c r="B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455" t="s">
        <v>256</v>
      </c>
      <c r="II50" s="456"/>
      <c r="IJ50" s="457"/>
      <c r="IK50" s="137" t="s">
        <v>34</v>
      </c>
      <c r="IL50" s="484">
        <f t="shared" si="69"/>
        <v>0</v>
      </c>
      <c r="IM50" s="459">
        <f t="shared" si="69"/>
        <v>0</v>
      </c>
      <c r="IN50" s="460">
        <f t="shared" si="69"/>
        <v>0</v>
      </c>
      <c r="IO50" s="461">
        <f t="shared" si="69"/>
        <v>0</v>
      </c>
      <c r="IP50" s="462"/>
      <c r="IQ50" s="463"/>
      <c r="IR50" s="464"/>
      <c r="IS50" s="465"/>
      <c r="IT50" s="466"/>
      <c r="IU50" s="466"/>
      <c r="IV50" s="467"/>
    </row>
    <row r="51" spans="2:256" s="84" customFormat="1" ht="12" customHeight="1" thickBot="1">
      <c r="E51" s="85"/>
      <c r="F51" s="85"/>
      <c r="G51" s="85"/>
      <c r="H51" s="85"/>
      <c r="M51" s="85"/>
      <c r="N51" s="85"/>
      <c r="O51" s="85"/>
      <c r="P51" s="85"/>
      <c r="Q51" s="85"/>
      <c r="R51" s="85"/>
      <c r="S51" s="532"/>
      <c r="T51" s="85"/>
      <c r="U51" s="85"/>
      <c r="V51" s="85"/>
      <c r="W51" s="85"/>
      <c r="X51" s="86" t="s">
        <v>257</v>
      </c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455" t="s">
        <v>144</v>
      </c>
      <c r="AJ51" s="456"/>
      <c r="AK51" s="457"/>
      <c r="AL51" s="484">
        <f>AE5</f>
        <v>0</v>
      </c>
      <c r="AM51" s="479">
        <f t="shared" si="68"/>
        <v>15</v>
      </c>
      <c r="AN51" s="459">
        <f t="shared" si="68"/>
        <v>40186</v>
      </c>
      <c r="AO51" s="460">
        <f t="shared" si="68"/>
        <v>40201</v>
      </c>
      <c r="AP51" s="461">
        <f t="shared" si="68"/>
        <v>15</v>
      </c>
      <c r="AQ51" s="462"/>
      <c r="AR51" s="463"/>
      <c r="AS51" s="464"/>
      <c r="AT51" s="465"/>
      <c r="AU51" s="466"/>
      <c r="AV51" s="466"/>
      <c r="AW51" s="467"/>
      <c r="AX51" s="374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HL51" s="85"/>
      <c r="HM51" s="85"/>
      <c r="HN51" s="85"/>
      <c r="HO51" s="85"/>
      <c r="HP51" s="85"/>
      <c r="HQ51" s="85"/>
      <c r="HR51" s="532"/>
      <c r="HS51" s="85"/>
      <c r="HT51" s="85"/>
      <c r="HU51" s="85"/>
      <c r="HV51" s="85"/>
      <c r="HW51" s="86" t="s">
        <v>257</v>
      </c>
      <c r="HX51" s="85"/>
      <c r="HY51" s="85"/>
      <c r="HZ51" s="85"/>
      <c r="IA51" s="85"/>
      <c r="IB51" s="85"/>
      <c r="IC51" s="85"/>
      <c r="ID51" s="85"/>
      <c r="IE51" s="85"/>
      <c r="IF51" s="85"/>
      <c r="IG51" s="85"/>
      <c r="IH51" s="455" t="s">
        <v>144</v>
      </c>
      <c r="II51" s="456"/>
      <c r="IJ51" s="457"/>
      <c r="IK51" s="484">
        <f>ID5</f>
        <v>0</v>
      </c>
      <c r="IL51" s="479">
        <f t="shared" si="69"/>
        <v>0</v>
      </c>
      <c r="IM51" s="459">
        <f t="shared" si="69"/>
        <v>0</v>
      </c>
      <c r="IN51" s="460">
        <f t="shared" si="69"/>
        <v>0</v>
      </c>
      <c r="IO51" s="461">
        <f t="shared" si="69"/>
        <v>0</v>
      </c>
      <c r="IP51" s="462"/>
      <c r="IQ51" s="463"/>
      <c r="IR51" s="464"/>
      <c r="IS51" s="465"/>
      <c r="IT51" s="466"/>
      <c r="IU51" s="466"/>
      <c r="IV51" s="467"/>
    </row>
    <row r="52" spans="2:256" s="84" customFormat="1" ht="12" customHeight="1" thickBot="1">
      <c r="B52" s="533" t="s">
        <v>258</v>
      </c>
      <c r="C52" s="533"/>
      <c r="D52" s="533"/>
      <c r="E52" s="533"/>
      <c r="F52" s="534"/>
      <c r="G52" s="534"/>
      <c r="H52" s="534"/>
      <c r="I52" s="534"/>
      <c r="J52" s="535"/>
      <c r="L52" s="110" t="s">
        <v>259</v>
      </c>
      <c r="M52" s="536"/>
      <c r="N52" s="536"/>
      <c r="O52" s="536"/>
      <c r="P52" s="536"/>
      <c r="Q52" s="536"/>
      <c r="R52" s="536"/>
      <c r="S52" s="536"/>
      <c r="T52" s="536"/>
      <c r="U52" s="536"/>
      <c r="V52" s="535"/>
      <c r="W52" s="85"/>
      <c r="X52" s="537" t="s">
        <v>260</v>
      </c>
      <c r="Y52" s="538"/>
      <c r="Z52" s="538"/>
      <c r="AA52" s="538"/>
      <c r="AB52" s="538"/>
      <c r="AC52" s="538"/>
      <c r="AD52" s="538"/>
      <c r="AE52" s="538"/>
      <c r="AF52" s="538"/>
      <c r="AG52" s="539"/>
      <c r="AH52" s="269"/>
      <c r="AI52" s="455" t="s">
        <v>25</v>
      </c>
      <c r="AJ52" s="456"/>
      <c r="AK52" s="457"/>
      <c r="AL52" s="484">
        <f>AE7</f>
        <v>0</v>
      </c>
      <c r="AM52" s="479">
        <f t="shared" si="68"/>
        <v>12</v>
      </c>
      <c r="AN52" s="459">
        <f t="shared" si="68"/>
        <v>40201</v>
      </c>
      <c r="AO52" s="460">
        <f t="shared" si="68"/>
        <v>40213</v>
      </c>
      <c r="AP52" s="461">
        <f t="shared" si="68"/>
        <v>10</v>
      </c>
      <c r="AQ52" s="462"/>
      <c r="AR52" s="463"/>
      <c r="AS52" s="464"/>
      <c r="AT52" s="465"/>
      <c r="AU52" s="466"/>
      <c r="AV52" s="466"/>
      <c r="AW52" s="467"/>
      <c r="AX52" s="374"/>
      <c r="AY52" s="85"/>
      <c r="AZ52" s="85"/>
      <c r="BA52" s="85"/>
      <c r="BB52" s="85"/>
      <c r="BC52" s="85"/>
      <c r="BD52" s="85"/>
      <c r="BE52" s="85"/>
      <c r="BF52" s="85"/>
      <c r="HK52" s="110" t="s">
        <v>259</v>
      </c>
      <c r="HL52" s="536"/>
      <c r="HM52" s="536"/>
      <c r="HN52" s="536"/>
      <c r="HO52" s="536"/>
      <c r="HP52" s="536"/>
      <c r="HQ52" s="536"/>
      <c r="HR52" s="536"/>
      <c r="HS52" s="536"/>
      <c r="HT52" s="536"/>
      <c r="HU52" s="535"/>
      <c r="HV52" s="85"/>
      <c r="HW52" s="537" t="s">
        <v>260</v>
      </c>
      <c r="HX52" s="538"/>
      <c r="HY52" s="538"/>
      <c r="HZ52" s="538"/>
      <c r="IA52" s="538"/>
      <c r="IB52" s="538"/>
      <c r="IC52" s="538"/>
      <c r="ID52" s="538"/>
      <c r="IE52" s="538"/>
      <c r="IF52" s="539"/>
      <c r="IG52" s="269"/>
      <c r="IH52" s="455" t="s">
        <v>25</v>
      </c>
      <c r="II52" s="456"/>
      <c r="IJ52" s="457"/>
      <c r="IK52" s="484">
        <f>ID7</f>
        <v>0</v>
      </c>
      <c r="IL52" s="479">
        <f t="shared" si="69"/>
        <v>0</v>
      </c>
      <c r="IM52" s="459">
        <f t="shared" si="69"/>
        <v>0</v>
      </c>
      <c r="IN52" s="460">
        <f t="shared" si="69"/>
        <v>0</v>
      </c>
      <c r="IO52" s="461">
        <f t="shared" si="69"/>
        <v>0</v>
      </c>
      <c r="IP52" s="462"/>
      <c r="IQ52" s="463"/>
      <c r="IR52" s="464"/>
      <c r="IS52" s="465"/>
      <c r="IT52" s="466"/>
      <c r="IU52" s="466"/>
      <c r="IV52" s="467"/>
    </row>
    <row r="53" spans="2:256" s="84" customFormat="1" ht="28.5" customHeight="1">
      <c r="B53" s="540" t="s">
        <v>261</v>
      </c>
      <c r="C53" s="541" t="s">
        <v>262</v>
      </c>
      <c r="D53" s="542"/>
      <c r="E53" s="543" t="s">
        <v>263</v>
      </c>
      <c r="F53" s="543" t="s">
        <v>264</v>
      </c>
      <c r="G53" s="544" t="s">
        <v>265</v>
      </c>
      <c r="H53" s="543" t="s">
        <v>266</v>
      </c>
      <c r="I53" s="543" t="s">
        <v>267</v>
      </c>
      <c r="J53" s="545" t="s">
        <v>268</v>
      </c>
      <c r="L53" s="546" t="s">
        <v>261</v>
      </c>
      <c r="M53" s="547"/>
      <c r="N53" s="541" t="s">
        <v>262</v>
      </c>
      <c r="O53" s="547"/>
      <c r="P53" s="541" t="s">
        <v>263</v>
      </c>
      <c r="Q53" s="547"/>
      <c r="R53" s="543" t="s">
        <v>264</v>
      </c>
      <c r="S53" s="544" t="s">
        <v>269</v>
      </c>
      <c r="T53" s="543" t="s">
        <v>266</v>
      </c>
      <c r="U53" s="543" t="s">
        <v>267</v>
      </c>
      <c r="V53" s="545" t="s">
        <v>268</v>
      </c>
      <c r="W53" s="85"/>
      <c r="X53" s="548"/>
      <c r="Y53" s="549"/>
      <c r="Z53" s="550" t="s">
        <v>231</v>
      </c>
      <c r="AA53" s="551"/>
      <c r="AB53" s="551"/>
      <c r="AC53" s="552"/>
      <c r="AD53" s="553" t="s">
        <v>270</v>
      </c>
      <c r="AE53" s="554"/>
      <c r="AF53" s="554"/>
      <c r="AG53" s="555"/>
      <c r="AH53" s="556"/>
      <c r="AI53" s="455" t="s">
        <v>271</v>
      </c>
      <c r="AJ53" s="456"/>
      <c r="AK53" s="457"/>
      <c r="AL53" s="137" t="s">
        <v>48</v>
      </c>
      <c r="AM53" s="479">
        <f>G15</f>
        <v>150</v>
      </c>
      <c r="AN53" s="459">
        <f>AN38</f>
        <v>40036</v>
      </c>
      <c r="AO53" s="460">
        <f>AN53+AM53</f>
        <v>40186</v>
      </c>
      <c r="AP53" s="461">
        <f>AN53+AM53</f>
        <v>40186</v>
      </c>
      <c r="AQ53" s="462"/>
      <c r="AR53" s="463"/>
      <c r="AS53" s="464"/>
      <c r="AT53" s="465"/>
      <c r="AU53" s="466"/>
      <c r="AV53" s="466"/>
      <c r="AW53" s="467"/>
      <c r="AX53" s="374"/>
      <c r="AY53" s="85"/>
      <c r="AZ53" s="85"/>
      <c r="BA53" s="85"/>
      <c r="BB53" s="85"/>
      <c r="BC53" s="85"/>
      <c r="BD53" s="85"/>
      <c r="BE53" s="85"/>
      <c r="BF53" s="85"/>
      <c r="BG53" s="85"/>
      <c r="HK53" s="546" t="s">
        <v>261</v>
      </c>
      <c r="HL53" s="547"/>
      <c r="HM53" s="541" t="s">
        <v>262</v>
      </c>
      <c r="HN53" s="547"/>
      <c r="HO53" s="541" t="s">
        <v>263</v>
      </c>
      <c r="HP53" s="547"/>
      <c r="HQ53" s="543" t="s">
        <v>264</v>
      </c>
      <c r="HR53" s="544" t="s">
        <v>269</v>
      </c>
      <c r="HS53" s="543" t="s">
        <v>266</v>
      </c>
      <c r="HT53" s="543" t="s">
        <v>267</v>
      </c>
      <c r="HU53" s="545" t="s">
        <v>268</v>
      </c>
      <c r="HV53" s="85"/>
      <c r="HW53" s="548"/>
      <c r="HX53" s="549"/>
      <c r="HY53" s="550" t="s">
        <v>231</v>
      </c>
      <c r="HZ53" s="551"/>
      <c r="IA53" s="551"/>
      <c r="IB53" s="552"/>
      <c r="IC53" s="553" t="s">
        <v>270</v>
      </c>
      <c r="ID53" s="554"/>
      <c r="IE53" s="554"/>
      <c r="IF53" s="555"/>
      <c r="IG53" s="556"/>
      <c r="IH53" s="455" t="s">
        <v>271</v>
      </c>
      <c r="II53" s="456"/>
      <c r="IJ53" s="457"/>
      <c r="IK53" s="137" t="s">
        <v>48</v>
      </c>
      <c r="IL53" s="479">
        <f ca="1">HF15</f>
        <v>40580</v>
      </c>
      <c r="IM53" s="459">
        <f>IM38</f>
        <v>0</v>
      </c>
      <c r="IN53" s="460">
        <f ca="1">IM53+IL53</f>
        <v>40580</v>
      </c>
      <c r="IO53" s="461">
        <f ca="1">IM53+IL53</f>
        <v>40580</v>
      </c>
      <c r="IP53" s="462"/>
      <c r="IQ53" s="463"/>
      <c r="IR53" s="464"/>
      <c r="IS53" s="465"/>
      <c r="IT53" s="466"/>
      <c r="IU53" s="466">
        <f ca="1">IN53</f>
        <v>40580</v>
      </c>
      <c r="IV53" s="467"/>
    </row>
    <row r="54" spans="2:256" s="84" customFormat="1" ht="12" thickBot="1">
      <c r="B54" s="557" t="s">
        <v>202</v>
      </c>
      <c r="C54" s="558" t="s">
        <v>59</v>
      </c>
      <c r="D54" s="559"/>
      <c r="E54" s="560" t="s">
        <v>272</v>
      </c>
      <c r="F54" s="561">
        <v>40036</v>
      </c>
      <c r="G54" s="562" t="s">
        <v>67</v>
      </c>
      <c r="H54" s="562" t="s">
        <v>65</v>
      </c>
      <c r="I54" s="561">
        <v>40037</v>
      </c>
      <c r="J54" s="563" t="s">
        <v>89</v>
      </c>
      <c r="L54" s="564" t="s">
        <v>244</v>
      </c>
      <c r="M54" s="559"/>
      <c r="N54" s="565" t="s">
        <v>88</v>
      </c>
      <c r="O54" s="566"/>
      <c r="P54" s="567" t="s">
        <v>273</v>
      </c>
      <c r="Q54" s="568"/>
      <c r="R54" s="561">
        <v>40094</v>
      </c>
      <c r="S54" s="562" t="s">
        <v>64</v>
      </c>
      <c r="T54" s="562" t="s">
        <v>68</v>
      </c>
      <c r="U54" s="561">
        <v>40135</v>
      </c>
      <c r="V54" s="563" t="s">
        <v>274</v>
      </c>
      <c r="W54" s="85"/>
      <c r="X54" s="569" t="s">
        <v>236</v>
      </c>
      <c r="Y54" s="570"/>
      <c r="Z54" s="571" t="s">
        <v>275</v>
      </c>
      <c r="AA54" s="572" t="s">
        <v>131</v>
      </c>
      <c r="AB54" s="573" t="s">
        <v>253</v>
      </c>
      <c r="AC54" s="574" t="s">
        <v>276</v>
      </c>
      <c r="AD54" s="571" t="s">
        <v>275</v>
      </c>
      <c r="AE54" s="573" t="s">
        <v>131</v>
      </c>
      <c r="AF54" s="573" t="s">
        <v>253</v>
      </c>
      <c r="AG54" s="574" t="s">
        <v>276</v>
      </c>
      <c r="AH54" s="556"/>
      <c r="AI54" s="455" t="s">
        <v>210</v>
      </c>
      <c r="AJ54" s="456"/>
      <c r="AK54" s="457"/>
      <c r="AL54" s="137" t="s">
        <v>48</v>
      </c>
      <c r="AM54" s="479">
        <f>G29</f>
        <v>110</v>
      </c>
      <c r="AN54" s="459">
        <f>AO43</f>
        <v>39687</v>
      </c>
      <c r="AO54" s="460">
        <f>AN54+AM54</f>
        <v>39797</v>
      </c>
      <c r="AP54" s="461">
        <f>AN54+AM54</f>
        <v>39797</v>
      </c>
      <c r="AQ54" s="462"/>
      <c r="AR54" s="463"/>
      <c r="AS54" s="464"/>
      <c r="AT54" s="465"/>
      <c r="AU54" s="466"/>
      <c r="AV54" s="466"/>
      <c r="AW54" s="467"/>
      <c r="AX54" s="374"/>
      <c r="AY54" s="85"/>
      <c r="AZ54" s="85"/>
      <c r="BA54" s="85"/>
      <c r="BB54" s="85"/>
      <c r="BC54" s="85"/>
      <c r="BD54" s="85"/>
      <c r="BE54" s="85"/>
      <c r="BF54" s="85"/>
      <c r="BG54" s="85"/>
      <c r="HK54" s="564"/>
      <c r="HL54" s="559"/>
      <c r="HM54" s="558"/>
      <c r="HN54" s="559"/>
      <c r="HO54" s="567"/>
      <c r="HP54" s="568"/>
      <c r="HQ54" s="561"/>
      <c r="HR54" s="562"/>
      <c r="HS54" s="562"/>
      <c r="HT54" s="561"/>
      <c r="HU54" s="563"/>
      <c r="HV54" s="85"/>
      <c r="HW54" s="569" t="s">
        <v>236</v>
      </c>
      <c r="HX54" s="570"/>
      <c r="HY54" s="571" t="s">
        <v>275</v>
      </c>
      <c r="HZ54" s="572" t="s">
        <v>131</v>
      </c>
      <c r="IA54" s="573" t="s">
        <v>253</v>
      </c>
      <c r="IB54" s="574" t="s">
        <v>276</v>
      </c>
      <c r="IC54" s="571" t="s">
        <v>275</v>
      </c>
      <c r="ID54" s="573" t="s">
        <v>131</v>
      </c>
      <c r="IE54" s="573" t="s">
        <v>253</v>
      </c>
      <c r="IF54" s="574" t="s">
        <v>276</v>
      </c>
      <c r="IG54" s="556"/>
      <c r="IH54" s="455" t="s">
        <v>210</v>
      </c>
      <c r="II54" s="456"/>
      <c r="IJ54" s="457"/>
      <c r="IK54" s="137" t="s">
        <v>48</v>
      </c>
      <c r="IL54" s="479">
        <f>HF29</f>
        <v>0</v>
      </c>
      <c r="IM54" s="459">
        <f>IN43</f>
        <v>39687</v>
      </c>
      <c r="IN54" s="460">
        <f>IM54+IL54</f>
        <v>39687</v>
      </c>
      <c r="IO54" s="461">
        <f>IM54+IL54</f>
        <v>39687</v>
      </c>
      <c r="IP54" s="462"/>
      <c r="IQ54" s="463"/>
      <c r="IR54" s="464"/>
      <c r="IS54" s="465"/>
      <c r="IT54" s="466"/>
      <c r="IU54" s="466"/>
      <c r="IV54" s="467"/>
    </row>
    <row r="55" spans="2:256" s="84" customFormat="1" ht="11.25" customHeight="1">
      <c r="B55" s="575" t="s">
        <v>204</v>
      </c>
      <c r="C55" s="558" t="s">
        <v>72</v>
      </c>
      <c r="D55" s="559"/>
      <c r="E55" s="560" t="s">
        <v>277</v>
      </c>
      <c r="F55" s="561">
        <v>40043</v>
      </c>
      <c r="G55" s="562" t="s">
        <v>73</v>
      </c>
      <c r="H55" s="562" t="s">
        <v>58</v>
      </c>
      <c r="I55" s="561">
        <v>40045</v>
      </c>
      <c r="J55" s="563" t="s">
        <v>91</v>
      </c>
      <c r="L55" s="564" t="s">
        <v>245</v>
      </c>
      <c r="M55" s="559"/>
      <c r="N55" s="565" t="s">
        <v>88</v>
      </c>
      <c r="O55" s="566"/>
      <c r="P55" s="567" t="s">
        <v>278</v>
      </c>
      <c r="Q55" s="568"/>
      <c r="R55" s="561">
        <v>40092</v>
      </c>
      <c r="S55" s="562" t="s">
        <v>67</v>
      </c>
      <c r="T55" s="562" t="s">
        <v>68</v>
      </c>
      <c r="U55" s="561">
        <v>40161</v>
      </c>
      <c r="V55" s="563" t="s">
        <v>274</v>
      </c>
      <c r="W55" s="85"/>
      <c r="X55" s="576" t="s">
        <v>279</v>
      </c>
      <c r="Y55" s="577"/>
      <c r="Z55" s="578"/>
      <c r="AA55" s="579">
        <v>162.73992995048152</v>
      </c>
      <c r="AB55" s="580">
        <f>G24</f>
        <v>30</v>
      </c>
      <c r="AC55" s="581"/>
      <c r="AD55" s="582"/>
      <c r="AE55" s="579"/>
      <c r="AF55" s="583">
        <f>J42-I42</f>
        <v>23</v>
      </c>
      <c r="AG55" s="584"/>
      <c r="AH55" s="219"/>
      <c r="AI55" s="455" t="s">
        <v>211</v>
      </c>
      <c r="AJ55" s="456"/>
      <c r="AK55" s="457"/>
      <c r="AL55" s="137" t="s">
        <v>48</v>
      </c>
      <c r="AM55" s="479">
        <f>G30</f>
        <v>70</v>
      </c>
      <c r="AN55" s="459">
        <f>AO47</f>
        <v>40143</v>
      </c>
      <c r="AO55" s="460">
        <f>AN55+AM55</f>
        <v>40213</v>
      </c>
      <c r="AP55" s="461">
        <f>AN55+AM55</f>
        <v>40213</v>
      </c>
      <c r="AQ55" s="462"/>
      <c r="AR55" s="463"/>
      <c r="AS55" s="464"/>
      <c r="AT55" s="465"/>
      <c r="AU55" s="466"/>
      <c r="AV55" s="466"/>
      <c r="AW55" s="467"/>
      <c r="AX55" s="374"/>
      <c r="AY55" s="85"/>
      <c r="AZ55" s="85"/>
      <c r="BA55" s="85"/>
      <c r="BB55" s="85"/>
      <c r="BC55" s="85"/>
      <c r="BD55" s="85"/>
      <c r="BH55" s="85"/>
      <c r="BI55" s="85"/>
      <c r="BJ55" s="85"/>
      <c r="BK55" s="85"/>
      <c r="HK55" s="564"/>
      <c r="HL55" s="559"/>
      <c r="HM55" s="558"/>
      <c r="HN55" s="559"/>
      <c r="HO55" s="585"/>
      <c r="HP55" s="586"/>
      <c r="HQ55" s="561"/>
      <c r="HR55" s="562"/>
      <c r="HS55" s="562"/>
      <c r="HT55" s="561"/>
      <c r="HU55" s="563"/>
      <c r="HV55" s="85"/>
      <c r="HW55" s="576" t="s">
        <v>279</v>
      </c>
      <c r="HX55" s="577"/>
      <c r="HY55" s="578"/>
      <c r="HZ55" s="579"/>
      <c r="IA55" s="580">
        <f>HF24</f>
        <v>0</v>
      </c>
      <c r="IB55" s="581"/>
      <c r="IC55" s="582"/>
      <c r="ID55" s="579"/>
      <c r="IE55" s="587">
        <f>HI42-HH42</f>
        <v>0</v>
      </c>
      <c r="IF55" s="584"/>
      <c r="IG55" s="219"/>
      <c r="IH55" s="455" t="s">
        <v>211</v>
      </c>
      <c r="II55" s="456"/>
      <c r="IJ55" s="457"/>
      <c r="IK55" s="137" t="s">
        <v>48</v>
      </c>
      <c r="IL55" s="479">
        <f>HF30</f>
        <v>0</v>
      </c>
      <c r="IM55" s="459">
        <f>IN47</f>
        <v>0</v>
      </c>
      <c r="IN55" s="460">
        <f>IM55+IL55</f>
        <v>0</v>
      </c>
      <c r="IO55" s="461">
        <f>IM55+IL55</f>
        <v>0</v>
      </c>
      <c r="IP55" s="462"/>
      <c r="IQ55" s="463"/>
      <c r="IR55" s="464"/>
      <c r="IS55" s="465"/>
      <c r="IT55" s="466"/>
      <c r="IU55" s="466"/>
      <c r="IV55" s="467"/>
    </row>
    <row r="56" spans="2:256" s="84" customFormat="1" ht="12" thickBot="1">
      <c r="B56" s="575" t="s">
        <v>205</v>
      </c>
      <c r="C56" s="558" t="s">
        <v>69</v>
      </c>
      <c r="D56" s="559"/>
      <c r="E56" s="560" t="s">
        <v>280</v>
      </c>
      <c r="F56" s="561">
        <v>40036</v>
      </c>
      <c r="G56" s="562" t="s">
        <v>73</v>
      </c>
      <c r="H56" s="562" t="s">
        <v>58</v>
      </c>
      <c r="I56" s="561">
        <v>40045</v>
      </c>
      <c r="J56" s="563" t="s">
        <v>91</v>
      </c>
      <c r="L56" s="564" t="s">
        <v>23</v>
      </c>
      <c r="M56" s="559"/>
      <c r="N56" s="565" t="s">
        <v>90</v>
      </c>
      <c r="O56" s="566"/>
      <c r="P56" s="567" t="s">
        <v>278</v>
      </c>
      <c r="Q56" s="568"/>
      <c r="R56" s="561">
        <v>40152</v>
      </c>
      <c r="S56" s="562" t="s">
        <v>281</v>
      </c>
      <c r="T56" s="562" t="s">
        <v>62</v>
      </c>
      <c r="U56" s="561">
        <v>40161</v>
      </c>
      <c r="V56" s="563" t="s">
        <v>274</v>
      </c>
      <c r="W56" s="85"/>
      <c r="X56" s="588" t="s">
        <v>282</v>
      </c>
      <c r="Y56" s="589"/>
      <c r="Z56" s="590"/>
      <c r="AA56" s="591">
        <v>60.528800000000011</v>
      </c>
      <c r="AB56" s="592">
        <f>G25</f>
        <v>10</v>
      </c>
      <c r="AC56" s="593"/>
      <c r="AD56" s="594"/>
      <c r="AE56" s="591"/>
      <c r="AF56" s="583">
        <f>J43-I43</f>
        <v>19</v>
      </c>
      <c r="AG56" s="595"/>
      <c r="AH56" s="219"/>
      <c r="AI56" s="596" t="s">
        <v>283</v>
      </c>
      <c r="AJ56" s="597"/>
      <c r="AK56" s="598"/>
      <c r="AL56" s="207" t="s">
        <v>48</v>
      </c>
      <c r="AM56" s="208">
        <v>30</v>
      </c>
      <c r="AN56" s="599">
        <f>MAX(AO52:AP55)</f>
        <v>40213</v>
      </c>
      <c r="AO56" s="600">
        <f>AN56+AM56</f>
        <v>40243</v>
      </c>
      <c r="AP56" s="601">
        <f>AN56+AM56</f>
        <v>40243</v>
      </c>
      <c r="AQ56" s="602"/>
      <c r="AR56" s="603"/>
      <c r="AS56" s="604"/>
      <c r="AT56" s="605"/>
      <c r="AU56" s="606"/>
      <c r="AV56" s="606"/>
      <c r="AW56" s="607"/>
      <c r="AX56" s="374"/>
      <c r="AY56" s="85"/>
      <c r="AZ56" s="85"/>
      <c r="BA56" s="85"/>
      <c r="BB56" s="85"/>
      <c r="BC56" s="85"/>
      <c r="BD56" s="85"/>
      <c r="BH56" s="85"/>
      <c r="BI56" s="85"/>
      <c r="BJ56" s="85"/>
      <c r="BK56" s="85"/>
      <c r="HK56" s="564"/>
      <c r="HL56" s="559"/>
      <c r="HM56" s="558"/>
      <c r="HN56" s="559"/>
      <c r="HO56" s="585"/>
      <c r="HP56" s="586"/>
      <c r="HQ56" s="561"/>
      <c r="HR56" s="562"/>
      <c r="HS56" s="562"/>
      <c r="HT56" s="561"/>
      <c r="HU56" s="563"/>
      <c r="HV56" s="85"/>
      <c r="HW56" s="588" t="s">
        <v>282</v>
      </c>
      <c r="HX56" s="589"/>
      <c r="HY56" s="590"/>
      <c r="HZ56" s="591"/>
      <c r="IA56" s="592">
        <f>HF25</f>
        <v>0</v>
      </c>
      <c r="IB56" s="593"/>
      <c r="IC56" s="594"/>
      <c r="ID56" s="591"/>
      <c r="IE56" s="608">
        <f>HI43-HH43</f>
        <v>0</v>
      </c>
      <c r="IF56" s="595"/>
      <c r="IG56" s="219"/>
      <c r="IH56" s="596" t="s">
        <v>283</v>
      </c>
      <c r="II56" s="597"/>
      <c r="IJ56" s="598"/>
      <c r="IK56" s="207" t="s">
        <v>48</v>
      </c>
      <c r="IL56" s="208">
        <v>30</v>
      </c>
      <c r="IM56" s="599">
        <f ca="1">MAX(IN52:IO55)</f>
        <v>40580</v>
      </c>
      <c r="IN56" s="600">
        <f ca="1">IM56+IL56</f>
        <v>40610</v>
      </c>
      <c r="IO56" s="601">
        <f ca="1">IM56+IL56</f>
        <v>40610</v>
      </c>
      <c r="IP56" s="602"/>
      <c r="IQ56" s="603"/>
      <c r="IR56" s="604"/>
      <c r="IS56" s="605"/>
      <c r="IT56" s="606"/>
      <c r="IU56" s="606"/>
      <c r="IV56" s="607"/>
    </row>
    <row r="57" spans="2:256" s="84" customFormat="1" ht="11.25" customHeight="1" thickBot="1">
      <c r="B57" s="575"/>
      <c r="C57" s="558" t="s">
        <v>84</v>
      </c>
      <c r="D57" s="559"/>
      <c r="E57" s="560" t="s">
        <v>284</v>
      </c>
      <c r="F57" s="561">
        <v>40045</v>
      </c>
      <c r="G57" s="562" t="s">
        <v>91</v>
      </c>
      <c r="H57" s="562" t="s">
        <v>74</v>
      </c>
      <c r="I57" s="561">
        <v>40045</v>
      </c>
      <c r="J57" s="563" t="s">
        <v>91</v>
      </c>
      <c r="L57" s="564" t="s">
        <v>247</v>
      </c>
      <c r="M57" s="559"/>
      <c r="N57" s="565" t="s">
        <v>88</v>
      </c>
      <c r="O57" s="566"/>
      <c r="P57" s="567" t="s">
        <v>285</v>
      </c>
      <c r="Q57" s="568"/>
      <c r="R57" s="561"/>
      <c r="S57" s="562"/>
      <c r="T57" s="562"/>
      <c r="U57" s="561"/>
      <c r="V57" s="563"/>
      <c r="W57" s="85"/>
      <c r="X57" s="588" t="s">
        <v>286</v>
      </c>
      <c r="Y57" s="589"/>
      <c r="Z57" s="590"/>
      <c r="AA57" s="609">
        <f>AA55</f>
        <v>162.73992995048152</v>
      </c>
      <c r="AB57" s="610">
        <f>P38</f>
        <v>15</v>
      </c>
      <c r="AC57" s="593"/>
      <c r="AD57" s="594"/>
      <c r="AE57" s="609">
        <f>AE55</f>
        <v>0</v>
      </c>
      <c r="AF57" s="583">
        <f>Y38</f>
        <v>13</v>
      </c>
      <c r="AG57" s="595"/>
      <c r="AH57" s="219"/>
      <c r="AI57" s="611"/>
      <c r="AJ57" s="536" t="s">
        <v>287</v>
      </c>
      <c r="AK57" s="612"/>
      <c r="AL57" s="613"/>
      <c r="AM57" s="614"/>
      <c r="AN57" s="615"/>
      <c r="AO57" s="616"/>
      <c r="AP57" s="617"/>
      <c r="AQ57" s="618"/>
      <c r="AR57" s="617"/>
      <c r="AS57" s="617"/>
      <c r="AT57" s="616"/>
      <c r="AU57" s="616"/>
      <c r="AV57" s="616"/>
      <c r="AW57" s="619"/>
      <c r="AX57" s="85"/>
      <c r="AY57" s="85"/>
      <c r="AZ57" s="85"/>
      <c r="BA57" s="85"/>
      <c r="BB57" s="85"/>
      <c r="BC57" s="85"/>
      <c r="BG57" s="85"/>
      <c r="BH57" s="85"/>
      <c r="BI57" s="85"/>
      <c r="BJ57" s="85"/>
      <c r="HK57" s="564"/>
      <c r="HL57" s="559"/>
      <c r="HM57" s="558"/>
      <c r="HN57" s="559"/>
      <c r="HO57" s="585"/>
      <c r="HP57" s="586"/>
      <c r="HQ57" s="561"/>
      <c r="HR57" s="562"/>
      <c r="HS57" s="562"/>
      <c r="HT57" s="561"/>
      <c r="HU57" s="563"/>
      <c r="HV57" s="85"/>
      <c r="HW57" s="588" t="s">
        <v>286</v>
      </c>
      <c r="HX57" s="589"/>
      <c r="HY57" s="590"/>
      <c r="HZ57" s="609">
        <f>HZ55</f>
        <v>0</v>
      </c>
      <c r="IA57" s="610">
        <f>HO38</f>
        <v>0</v>
      </c>
      <c r="IB57" s="593"/>
      <c r="IC57" s="594"/>
      <c r="ID57" s="609">
        <f>ID55</f>
        <v>0</v>
      </c>
      <c r="IE57" s="583">
        <f>HX38</f>
        <v>0</v>
      </c>
      <c r="IF57" s="595"/>
      <c r="IG57" s="219"/>
      <c r="IH57" s="611"/>
      <c r="II57" s="536" t="s">
        <v>287</v>
      </c>
      <c r="IJ57" s="612"/>
      <c r="IK57" s="613"/>
      <c r="IL57" s="614"/>
      <c r="IM57" s="615"/>
      <c r="IN57" s="616"/>
      <c r="IO57" s="617"/>
      <c r="IP57" s="618"/>
      <c r="IQ57" s="617"/>
      <c r="IR57" s="617"/>
      <c r="IS57" s="616"/>
      <c r="IT57" s="616"/>
      <c r="IU57" s="616"/>
      <c r="IV57" s="619"/>
    </row>
    <row r="58" spans="2:256" s="84" customFormat="1" ht="12.75" customHeight="1" thickBot="1">
      <c r="B58" s="575"/>
      <c r="C58" s="558" t="s">
        <v>80</v>
      </c>
      <c r="D58" s="559"/>
      <c r="E58" s="560" t="s">
        <v>288</v>
      </c>
      <c r="F58" s="561">
        <v>40066</v>
      </c>
      <c r="G58" s="562" t="s">
        <v>67</v>
      </c>
      <c r="H58" s="562" t="s">
        <v>65</v>
      </c>
      <c r="I58" s="561">
        <v>40066</v>
      </c>
      <c r="J58" s="563" t="s">
        <v>93</v>
      </c>
      <c r="L58" s="564" t="s">
        <v>144</v>
      </c>
      <c r="M58" s="559"/>
      <c r="N58" s="565" t="s">
        <v>88</v>
      </c>
      <c r="O58" s="566"/>
      <c r="P58" s="567" t="s">
        <v>285</v>
      </c>
      <c r="Q58" s="568"/>
      <c r="R58" s="561"/>
      <c r="S58" s="562"/>
      <c r="T58" s="562"/>
      <c r="U58" s="561"/>
      <c r="V58" s="563"/>
      <c r="W58" s="85"/>
      <c r="X58" s="588" t="s">
        <v>289</v>
      </c>
      <c r="Y58" s="589"/>
      <c r="Z58" s="590"/>
      <c r="AA58" s="609">
        <f>AA56</f>
        <v>60.528800000000011</v>
      </c>
      <c r="AB58" s="610">
        <f>P39</f>
        <v>10</v>
      </c>
      <c r="AC58" s="593"/>
      <c r="AD58" s="594"/>
      <c r="AE58" s="609">
        <f>AE56</f>
        <v>0</v>
      </c>
      <c r="AF58" s="583">
        <f>Y39</f>
        <v>40092</v>
      </c>
      <c r="AG58" s="595"/>
      <c r="AH58" s="219"/>
      <c r="AI58" s="620"/>
      <c r="AJ58" s="621"/>
      <c r="AK58" s="622"/>
      <c r="AL58" s="622"/>
      <c r="AM58" s="219"/>
      <c r="AN58" s="219"/>
      <c r="AO58" s="219"/>
      <c r="AP58" s="219"/>
      <c r="AQ58" s="219"/>
      <c r="AR58" s="219"/>
      <c r="AS58" s="219"/>
      <c r="AT58" s="219"/>
      <c r="AU58" s="219"/>
      <c r="AV58" s="374"/>
      <c r="AW58" s="623"/>
      <c r="AX58" s="85"/>
      <c r="AY58" s="85"/>
      <c r="AZ58" s="85"/>
      <c r="BA58" s="85"/>
      <c r="BB58" s="85"/>
      <c r="BC58" s="85"/>
      <c r="BG58" s="85"/>
      <c r="BH58" s="85"/>
      <c r="BI58" s="85"/>
      <c r="BJ58" s="85"/>
      <c r="HK58" s="564"/>
      <c r="HL58" s="559"/>
      <c r="HM58" s="558"/>
      <c r="HN58" s="559"/>
      <c r="HO58" s="585"/>
      <c r="HP58" s="586"/>
      <c r="HQ58" s="561"/>
      <c r="HR58" s="562"/>
      <c r="HS58" s="562"/>
      <c r="HT58" s="561"/>
      <c r="HU58" s="563"/>
      <c r="HV58" s="85"/>
      <c r="HW58" s="588" t="s">
        <v>289</v>
      </c>
      <c r="HX58" s="589"/>
      <c r="HY58" s="590"/>
      <c r="HZ58" s="609">
        <f>HZ56</f>
        <v>0</v>
      </c>
      <c r="IA58" s="610">
        <f>HO39</f>
        <v>0</v>
      </c>
      <c r="IB58" s="593"/>
      <c r="IC58" s="594"/>
      <c r="ID58" s="609">
        <f>ID56</f>
        <v>0</v>
      </c>
      <c r="IE58" s="583">
        <f>HX39</f>
        <v>0</v>
      </c>
      <c r="IF58" s="595"/>
      <c r="IG58" s="219"/>
      <c r="IH58" s="620"/>
      <c r="II58" s="621"/>
      <c r="IJ58" s="622"/>
      <c r="IK58" s="622"/>
      <c r="IL58" s="219"/>
      <c r="IM58" s="219"/>
      <c r="IN58" s="219"/>
      <c r="IO58" s="219"/>
      <c r="IP58" s="219"/>
      <c r="IQ58" s="219"/>
      <c r="IR58" s="219"/>
      <c r="IS58" s="219"/>
      <c r="IT58" s="219"/>
      <c r="IU58" s="374"/>
      <c r="IV58" s="623"/>
    </row>
    <row r="59" spans="2:256" s="84" customFormat="1" ht="12" thickBot="1">
      <c r="B59" s="575" t="s">
        <v>206</v>
      </c>
      <c r="C59" s="558" t="s">
        <v>78</v>
      </c>
      <c r="D59" s="559"/>
      <c r="E59" s="560" t="s">
        <v>290</v>
      </c>
      <c r="F59" s="561">
        <v>40058</v>
      </c>
      <c r="G59" s="562" t="s">
        <v>64</v>
      </c>
      <c r="H59" s="562" t="s">
        <v>68</v>
      </c>
      <c r="I59" s="561">
        <v>40060</v>
      </c>
      <c r="J59" s="563" t="s">
        <v>91</v>
      </c>
      <c r="L59" s="564" t="s">
        <v>25</v>
      </c>
      <c r="M59" s="559"/>
      <c r="N59" s="565" t="s">
        <v>88</v>
      </c>
      <c r="O59" s="566"/>
      <c r="P59" s="567" t="s">
        <v>285</v>
      </c>
      <c r="Q59" s="568"/>
      <c r="R59" s="561"/>
      <c r="S59" s="562"/>
      <c r="T59" s="562"/>
      <c r="U59" s="561"/>
      <c r="V59" s="563"/>
      <c r="W59" s="85"/>
      <c r="X59" s="588" t="s">
        <v>23</v>
      </c>
      <c r="Y59" s="589"/>
      <c r="Z59" s="590"/>
      <c r="AA59" s="609">
        <f>AA56</f>
        <v>60.528800000000011</v>
      </c>
      <c r="AB59" s="610">
        <f>P41</f>
        <v>43</v>
      </c>
      <c r="AC59" s="593"/>
      <c r="AD59" s="594"/>
      <c r="AE59" s="609">
        <f>AE56</f>
        <v>0</v>
      </c>
      <c r="AF59" s="583">
        <f>Y41</f>
        <v>0</v>
      </c>
      <c r="AG59" s="595"/>
      <c r="AH59" s="219"/>
      <c r="AI59" s="624"/>
      <c r="AJ59" s="101" t="s">
        <v>291</v>
      </c>
      <c r="AK59" s="100"/>
      <c r="AL59" s="100"/>
      <c r="AM59" s="100"/>
      <c r="AN59" s="98"/>
      <c r="AO59" s="621"/>
      <c r="AP59" s="621"/>
      <c r="AQ59" s="101" t="s">
        <v>292</v>
      </c>
      <c r="AR59" s="100"/>
      <c r="AS59" s="100"/>
      <c r="AT59" s="100"/>
      <c r="AU59" s="98"/>
      <c r="AV59" s="374"/>
      <c r="AW59" s="623"/>
      <c r="AX59" s="85"/>
      <c r="AY59" s="85"/>
      <c r="AZ59" s="85"/>
      <c r="BA59" s="85"/>
      <c r="BB59" s="85"/>
      <c r="BF59" s="85"/>
      <c r="BG59" s="85"/>
      <c r="BH59" s="85"/>
      <c r="BI59" s="85"/>
      <c r="HK59" s="564"/>
      <c r="HL59" s="559"/>
      <c r="HM59" s="558"/>
      <c r="HN59" s="559"/>
      <c r="HO59" s="585"/>
      <c r="HP59" s="586"/>
      <c r="HQ59" s="561"/>
      <c r="HR59" s="562"/>
      <c r="HS59" s="562"/>
      <c r="HT59" s="561"/>
      <c r="HU59" s="563"/>
      <c r="HV59" s="85"/>
      <c r="HW59" s="588" t="s">
        <v>23</v>
      </c>
      <c r="HX59" s="589"/>
      <c r="HY59" s="590"/>
      <c r="HZ59" s="609">
        <f>HZ56</f>
        <v>0</v>
      </c>
      <c r="IA59" s="610">
        <f>HO41</f>
        <v>0</v>
      </c>
      <c r="IB59" s="593"/>
      <c r="IC59" s="594"/>
      <c r="ID59" s="609">
        <f>ID56</f>
        <v>0</v>
      </c>
      <c r="IE59" s="583">
        <f>HX41</f>
        <v>0</v>
      </c>
      <c r="IF59" s="595"/>
      <c r="IG59" s="219"/>
      <c r="IH59" s="624"/>
      <c r="II59" s="101" t="s">
        <v>291</v>
      </c>
      <c r="IJ59" s="100"/>
      <c r="IK59" s="100"/>
      <c r="IL59" s="100"/>
      <c r="IM59" s="98"/>
      <c r="IN59" s="621"/>
      <c r="IO59" s="621"/>
      <c r="IP59" s="101" t="s">
        <v>292</v>
      </c>
      <c r="IQ59" s="100"/>
      <c r="IR59" s="100"/>
      <c r="IS59" s="100"/>
      <c r="IT59" s="98"/>
      <c r="IU59" s="374"/>
      <c r="IV59" s="623"/>
    </row>
    <row r="60" spans="2:256" s="84" customFormat="1">
      <c r="B60" s="575" t="s">
        <v>206</v>
      </c>
      <c r="C60" s="558" t="s">
        <v>66</v>
      </c>
      <c r="D60" s="559"/>
      <c r="E60" s="560" t="s">
        <v>293</v>
      </c>
      <c r="F60" s="561">
        <v>40066</v>
      </c>
      <c r="G60" s="562" t="s">
        <v>64</v>
      </c>
      <c r="H60" s="562" t="s">
        <v>68</v>
      </c>
      <c r="I60" s="561">
        <v>40066</v>
      </c>
      <c r="J60" s="563" t="s">
        <v>91</v>
      </c>
      <c r="L60" s="564"/>
      <c r="M60" s="559"/>
      <c r="N60" s="558"/>
      <c r="O60" s="559"/>
      <c r="P60" s="585"/>
      <c r="Q60" s="586"/>
      <c r="R60" s="561"/>
      <c r="S60" s="562"/>
      <c r="T60" s="562"/>
      <c r="U60" s="561"/>
      <c r="V60" s="563"/>
      <c r="W60" s="85"/>
      <c r="X60" s="588" t="s">
        <v>256</v>
      </c>
      <c r="Y60" s="589"/>
      <c r="Z60" s="590"/>
      <c r="AA60" s="609">
        <f>AA55</f>
        <v>162.73992995048152</v>
      </c>
      <c r="AB60" s="610">
        <f>P42</f>
        <v>78</v>
      </c>
      <c r="AC60" s="593"/>
      <c r="AD60" s="594"/>
      <c r="AE60" s="609">
        <f>AE55</f>
        <v>0</v>
      </c>
      <c r="AF60" s="583">
        <f>Y42</f>
        <v>0</v>
      </c>
      <c r="AG60" s="595"/>
      <c r="AH60" s="219"/>
      <c r="AI60" s="624"/>
      <c r="AJ60" s="625" t="s">
        <v>294</v>
      </c>
      <c r="AK60" s="626"/>
      <c r="AL60" s="627" t="s">
        <v>295</v>
      </c>
      <c r="AM60" s="627" t="s">
        <v>296</v>
      </c>
      <c r="AN60" s="628" t="s">
        <v>297</v>
      </c>
      <c r="AO60" s="621"/>
      <c r="AP60" s="621"/>
      <c r="AQ60" s="625" t="s">
        <v>294</v>
      </c>
      <c r="AR60" s="626"/>
      <c r="AS60" s="627" t="s">
        <v>295</v>
      </c>
      <c r="AT60" s="627" t="s">
        <v>296</v>
      </c>
      <c r="AU60" s="628" t="s">
        <v>297</v>
      </c>
      <c r="AV60" s="374"/>
      <c r="AW60" s="623"/>
      <c r="AX60" s="85"/>
      <c r="AY60" s="85"/>
      <c r="AZ60" s="85"/>
      <c r="BA60" s="85"/>
      <c r="BB60" s="85"/>
      <c r="BF60" s="85"/>
      <c r="BG60" s="85"/>
      <c r="BH60" s="85"/>
      <c r="BI60" s="85"/>
      <c r="HK60" s="564"/>
      <c r="HL60" s="559"/>
      <c r="HM60" s="558"/>
      <c r="HN60" s="559"/>
      <c r="HO60" s="585"/>
      <c r="HP60" s="586"/>
      <c r="HQ60" s="561"/>
      <c r="HR60" s="562"/>
      <c r="HS60" s="562"/>
      <c r="HT60" s="561"/>
      <c r="HU60" s="563"/>
      <c r="HV60" s="85"/>
      <c r="HW60" s="588" t="s">
        <v>256</v>
      </c>
      <c r="HX60" s="589"/>
      <c r="HY60" s="590"/>
      <c r="HZ60" s="609">
        <f>HZ55</f>
        <v>0</v>
      </c>
      <c r="IA60" s="610">
        <f>HO42</f>
        <v>0</v>
      </c>
      <c r="IB60" s="593"/>
      <c r="IC60" s="594"/>
      <c r="ID60" s="609">
        <f>ID55</f>
        <v>0</v>
      </c>
      <c r="IE60" s="583">
        <f>HX42</f>
        <v>0</v>
      </c>
      <c r="IF60" s="595"/>
      <c r="IG60" s="219"/>
      <c r="IH60" s="624"/>
      <c r="II60" s="625" t="s">
        <v>294</v>
      </c>
      <c r="IJ60" s="626"/>
      <c r="IK60" s="627" t="s">
        <v>295</v>
      </c>
      <c r="IL60" s="627" t="s">
        <v>296</v>
      </c>
      <c r="IM60" s="628" t="s">
        <v>297</v>
      </c>
      <c r="IN60" s="621"/>
      <c r="IO60" s="621"/>
      <c r="IP60" s="625" t="s">
        <v>294</v>
      </c>
      <c r="IQ60" s="626"/>
      <c r="IR60" s="627" t="s">
        <v>295</v>
      </c>
      <c r="IS60" s="627" t="s">
        <v>296</v>
      </c>
      <c r="IT60" s="628" t="s">
        <v>297</v>
      </c>
      <c r="IU60" s="374"/>
      <c r="IV60" s="623"/>
    </row>
    <row r="61" spans="2:256" s="84" customFormat="1" ht="12.75" customHeight="1">
      <c r="B61" s="575" t="s">
        <v>207</v>
      </c>
      <c r="C61" s="558" t="s">
        <v>78</v>
      </c>
      <c r="D61" s="559"/>
      <c r="E61" s="560" t="s">
        <v>298</v>
      </c>
      <c r="F61" s="561">
        <v>40073</v>
      </c>
      <c r="G61" s="562" t="s">
        <v>67</v>
      </c>
      <c r="H61" s="562" t="s">
        <v>68</v>
      </c>
      <c r="I61" s="561">
        <v>40086</v>
      </c>
      <c r="J61" s="563" t="s">
        <v>91</v>
      </c>
      <c r="K61" s="85"/>
      <c r="L61" s="564"/>
      <c r="M61" s="559"/>
      <c r="N61" s="565"/>
      <c r="O61" s="566"/>
      <c r="P61" s="567"/>
      <c r="Q61" s="568"/>
      <c r="R61" s="561"/>
      <c r="S61" s="562"/>
      <c r="T61" s="562"/>
      <c r="U61" s="561"/>
      <c r="V61" s="563"/>
      <c r="W61" s="85"/>
      <c r="X61" s="588" t="s">
        <v>299</v>
      </c>
      <c r="Y61" s="589"/>
      <c r="Z61" s="590"/>
      <c r="AA61" s="609">
        <f>AA55</f>
        <v>162.73992995048152</v>
      </c>
      <c r="AB61" s="610">
        <f>AB60-(AB60*0.2)</f>
        <v>62.4</v>
      </c>
      <c r="AC61" s="593"/>
      <c r="AD61" s="594"/>
      <c r="AE61" s="609">
        <f>AE55</f>
        <v>0</v>
      </c>
      <c r="AF61" s="583"/>
      <c r="AG61" s="595"/>
      <c r="AH61" s="219"/>
      <c r="AI61" s="624"/>
      <c r="AJ61" s="455" t="s">
        <v>300</v>
      </c>
      <c r="AK61" s="629"/>
      <c r="AL61" s="630"/>
      <c r="AM61" s="631"/>
      <c r="AN61" s="632"/>
      <c r="AO61" s="621"/>
      <c r="AP61" s="621"/>
      <c r="AQ61" s="455" t="s">
        <v>300</v>
      </c>
      <c r="AR61" s="629"/>
      <c r="AS61" s="630"/>
      <c r="AT61" s="631"/>
      <c r="AU61" s="633"/>
      <c r="AV61" s="374"/>
      <c r="AW61" s="623"/>
      <c r="AX61" s="85"/>
      <c r="AY61" s="85"/>
      <c r="AZ61" s="85"/>
      <c r="BA61" s="85"/>
      <c r="BB61" s="85"/>
      <c r="BC61" s="85"/>
      <c r="BG61" s="85"/>
      <c r="BH61" s="85"/>
      <c r="BI61" s="85"/>
      <c r="BJ61" s="85"/>
      <c r="HK61" s="564"/>
      <c r="HL61" s="559"/>
      <c r="HM61" s="558"/>
      <c r="HN61" s="559"/>
      <c r="HO61" s="585"/>
      <c r="HP61" s="586"/>
      <c r="HQ61" s="561"/>
      <c r="HR61" s="562"/>
      <c r="HS61" s="562"/>
      <c r="HT61" s="561"/>
      <c r="HU61" s="563"/>
      <c r="HV61" s="85"/>
      <c r="HW61" s="588" t="s">
        <v>299</v>
      </c>
      <c r="HX61" s="589"/>
      <c r="HY61" s="590"/>
      <c r="HZ61" s="609">
        <f>HZ55</f>
        <v>0</v>
      </c>
      <c r="IA61" s="610">
        <f>IA60-(IA60*0.2)</f>
        <v>0</v>
      </c>
      <c r="IB61" s="593"/>
      <c r="IC61" s="594"/>
      <c r="ID61" s="609">
        <f>ID55</f>
        <v>0</v>
      </c>
      <c r="IE61" s="634"/>
      <c r="IF61" s="595"/>
      <c r="IG61" s="219"/>
      <c r="IH61" s="624"/>
      <c r="II61" s="455" t="s">
        <v>300</v>
      </c>
      <c r="IJ61" s="629"/>
      <c r="IK61" s="630"/>
      <c r="IL61" s="631"/>
      <c r="IM61" s="632"/>
      <c r="IN61" s="621"/>
      <c r="IO61" s="621"/>
      <c r="IP61" s="455" t="s">
        <v>300</v>
      </c>
      <c r="IQ61" s="629"/>
      <c r="IR61" s="630"/>
      <c r="IS61" s="631"/>
      <c r="IT61" s="633"/>
      <c r="IU61" s="374"/>
      <c r="IV61" s="623"/>
    </row>
    <row r="62" spans="2:256" s="84" customFormat="1">
      <c r="B62" s="575" t="s">
        <v>207</v>
      </c>
      <c r="C62" s="558" t="s">
        <v>66</v>
      </c>
      <c r="D62" s="559"/>
      <c r="E62" s="560" t="s">
        <v>301</v>
      </c>
      <c r="F62" s="561">
        <v>40085</v>
      </c>
      <c r="G62" s="562" t="s">
        <v>67</v>
      </c>
      <c r="H62" s="562" t="s">
        <v>68</v>
      </c>
      <c r="I62" s="561">
        <v>40086</v>
      </c>
      <c r="J62" s="563" t="s">
        <v>91</v>
      </c>
      <c r="K62" s="85"/>
      <c r="L62" s="564"/>
      <c r="M62" s="559"/>
      <c r="N62" s="565"/>
      <c r="O62" s="566"/>
      <c r="P62" s="567"/>
      <c r="Q62" s="568"/>
      <c r="R62" s="561"/>
      <c r="S62" s="562"/>
      <c r="T62" s="562"/>
      <c r="U62" s="561"/>
      <c r="V62" s="563"/>
      <c r="W62" s="85"/>
      <c r="X62" s="588" t="s">
        <v>144</v>
      </c>
      <c r="Y62" s="589"/>
      <c r="Z62" s="590"/>
      <c r="AA62" s="609">
        <f>AA55</f>
        <v>162.73992995048152</v>
      </c>
      <c r="AB62" s="610">
        <f>P43</f>
        <v>15</v>
      </c>
      <c r="AC62" s="593"/>
      <c r="AD62" s="594"/>
      <c r="AE62" s="609">
        <f>AE55</f>
        <v>0</v>
      </c>
      <c r="AF62" s="583">
        <f>Y43</f>
        <v>0</v>
      </c>
      <c r="AG62" s="595"/>
      <c r="AH62" s="219"/>
      <c r="AI62" s="624"/>
      <c r="AJ62" s="455" t="s">
        <v>302</v>
      </c>
      <c r="AK62" s="629"/>
      <c r="AL62" s="630">
        <v>40035</v>
      </c>
      <c r="AM62" s="631"/>
      <c r="AN62" s="632"/>
      <c r="AO62" s="621"/>
      <c r="AP62" s="621"/>
      <c r="AQ62" s="455" t="s">
        <v>302</v>
      </c>
      <c r="AR62" s="629"/>
      <c r="AS62" s="630">
        <v>40157</v>
      </c>
      <c r="AT62" s="631"/>
      <c r="AU62" s="632"/>
      <c r="AV62" s="374"/>
      <c r="AW62" s="623"/>
      <c r="AX62" s="85"/>
      <c r="AY62" s="85"/>
      <c r="AZ62" s="85"/>
      <c r="BA62" s="85"/>
      <c r="BB62" s="85"/>
      <c r="BC62" s="85"/>
      <c r="BG62" s="85"/>
      <c r="BH62" s="85"/>
      <c r="BI62" s="85"/>
      <c r="BJ62" s="85"/>
      <c r="HK62" s="564"/>
      <c r="HL62" s="559"/>
      <c r="HM62" s="558"/>
      <c r="HN62" s="559"/>
      <c r="HO62" s="585"/>
      <c r="HP62" s="586"/>
      <c r="HQ62" s="561"/>
      <c r="HR62" s="562"/>
      <c r="HS62" s="562"/>
      <c r="HT62" s="561"/>
      <c r="HU62" s="563"/>
      <c r="HV62" s="85"/>
      <c r="HW62" s="588" t="s">
        <v>144</v>
      </c>
      <c r="HX62" s="589"/>
      <c r="HY62" s="590"/>
      <c r="HZ62" s="609">
        <f>HZ55</f>
        <v>0</v>
      </c>
      <c r="IA62" s="610">
        <f>HO43</f>
        <v>0</v>
      </c>
      <c r="IB62" s="593"/>
      <c r="IC62" s="594"/>
      <c r="ID62" s="609">
        <f>ID55</f>
        <v>0</v>
      </c>
      <c r="IE62" s="583">
        <f>HX43</f>
        <v>0</v>
      </c>
      <c r="IF62" s="595"/>
      <c r="IG62" s="219"/>
      <c r="IH62" s="624"/>
      <c r="II62" s="455" t="s">
        <v>302</v>
      </c>
      <c r="IJ62" s="629"/>
      <c r="IK62" s="630"/>
      <c r="IL62" s="631"/>
      <c r="IM62" s="632"/>
      <c r="IN62" s="621"/>
      <c r="IO62" s="621"/>
      <c r="IP62" s="455" t="s">
        <v>302</v>
      </c>
      <c r="IQ62" s="629"/>
      <c r="IR62" s="630"/>
      <c r="IS62" s="631"/>
      <c r="IT62" s="632"/>
      <c r="IU62" s="374"/>
      <c r="IV62" s="623"/>
    </row>
    <row r="63" spans="2:256" s="84" customFormat="1" ht="11.25" customHeight="1">
      <c r="B63" s="575"/>
      <c r="C63" s="558" t="s">
        <v>80</v>
      </c>
      <c r="D63" s="559"/>
      <c r="E63" s="560" t="s">
        <v>303</v>
      </c>
      <c r="F63" s="561">
        <v>40100</v>
      </c>
      <c r="G63" s="562" t="s">
        <v>67</v>
      </c>
      <c r="H63" s="562" t="s">
        <v>65</v>
      </c>
      <c r="I63" s="561">
        <v>40091</v>
      </c>
      <c r="J63" s="563" t="s">
        <v>89</v>
      </c>
      <c r="K63" s="85"/>
      <c r="L63" s="564"/>
      <c r="M63" s="559"/>
      <c r="N63" s="565"/>
      <c r="O63" s="566"/>
      <c r="P63" s="567"/>
      <c r="Q63" s="568"/>
      <c r="R63" s="561"/>
      <c r="S63" s="562"/>
      <c r="T63" s="562"/>
      <c r="U63" s="561"/>
      <c r="V63" s="563"/>
      <c r="W63" s="85"/>
      <c r="X63" s="588" t="s">
        <v>304</v>
      </c>
      <c r="Y63" s="589"/>
      <c r="Z63" s="590"/>
      <c r="AA63" s="591"/>
      <c r="AB63" s="635"/>
      <c r="AC63" s="593"/>
      <c r="AD63" s="594"/>
      <c r="AE63" s="591"/>
      <c r="AF63" s="635"/>
      <c r="AG63" s="595"/>
      <c r="AH63" s="219"/>
      <c r="AI63" s="624"/>
      <c r="AJ63" s="455" t="s">
        <v>305</v>
      </c>
      <c r="AK63" s="629"/>
      <c r="AL63" s="630">
        <v>40066</v>
      </c>
      <c r="AM63" s="631"/>
      <c r="AN63" s="632"/>
      <c r="AO63" s="621"/>
      <c r="AP63" s="621"/>
      <c r="AQ63" s="455" t="s">
        <v>305</v>
      </c>
      <c r="AR63" s="629"/>
      <c r="AS63" s="630">
        <v>40188</v>
      </c>
      <c r="AT63" s="631"/>
      <c r="AU63" s="632"/>
      <c r="AV63" s="374"/>
      <c r="AW63" s="623"/>
      <c r="AX63" s="85"/>
      <c r="AY63" s="85"/>
      <c r="AZ63" s="85"/>
      <c r="BA63" s="85"/>
      <c r="BB63" s="85"/>
      <c r="BC63" s="85"/>
      <c r="BG63" s="85"/>
      <c r="BH63" s="85"/>
      <c r="BI63" s="85"/>
      <c r="BJ63" s="85"/>
      <c r="HK63" s="564"/>
      <c r="HL63" s="559"/>
      <c r="HM63" s="558"/>
      <c r="HN63" s="559"/>
      <c r="HO63" s="585"/>
      <c r="HP63" s="586"/>
      <c r="HQ63" s="561"/>
      <c r="HR63" s="562"/>
      <c r="HS63" s="562"/>
      <c r="HT63" s="561"/>
      <c r="HU63" s="563"/>
      <c r="HV63" s="85"/>
      <c r="HW63" s="588" t="s">
        <v>304</v>
      </c>
      <c r="HX63" s="589"/>
      <c r="HY63" s="590"/>
      <c r="HZ63" s="591"/>
      <c r="IA63" s="636"/>
      <c r="IB63" s="593"/>
      <c r="IC63" s="594"/>
      <c r="ID63" s="591"/>
      <c r="IE63" s="637"/>
      <c r="IF63" s="595"/>
      <c r="IG63" s="219"/>
      <c r="IH63" s="624"/>
      <c r="II63" s="455" t="s">
        <v>305</v>
      </c>
      <c r="IJ63" s="629"/>
      <c r="IK63" s="630"/>
      <c r="IL63" s="631"/>
      <c r="IM63" s="632"/>
      <c r="IN63" s="621"/>
      <c r="IO63" s="621"/>
      <c r="IP63" s="455" t="s">
        <v>305</v>
      </c>
      <c r="IQ63" s="629"/>
      <c r="IR63" s="630"/>
      <c r="IS63" s="631"/>
      <c r="IT63" s="632"/>
      <c r="IU63" s="374"/>
      <c r="IV63" s="623"/>
    </row>
    <row r="64" spans="2:256" s="84" customFormat="1" ht="11.25" customHeight="1">
      <c r="B64" s="575"/>
      <c r="C64" s="558" t="s">
        <v>75</v>
      </c>
      <c r="D64" s="559"/>
      <c r="E64" s="560" t="s">
        <v>306</v>
      </c>
      <c r="F64" s="561">
        <v>40100</v>
      </c>
      <c r="G64" s="562" t="s">
        <v>67</v>
      </c>
      <c r="H64" s="562" t="s">
        <v>65</v>
      </c>
      <c r="I64" s="561">
        <v>40091</v>
      </c>
      <c r="J64" s="563" t="s">
        <v>89</v>
      </c>
      <c r="K64" s="85"/>
      <c r="L64" s="564"/>
      <c r="M64" s="559"/>
      <c r="N64" s="565"/>
      <c r="O64" s="566"/>
      <c r="P64" s="567"/>
      <c r="Q64" s="568"/>
      <c r="R64" s="561"/>
      <c r="S64" s="562"/>
      <c r="T64" s="562"/>
      <c r="U64" s="561"/>
      <c r="V64" s="563"/>
      <c r="W64" s="85"/>
      <c r="X64" s="588" t="s">
        <v>307</v>
      </c>
      <c r="Y64" s="589"/>
      <c r="Z64" s="590"/>
      <c r="AA64" s="609">
        <f>AA63</f>
        <v>0</v>
      </c>
      <c r="AB64" s="635"/>
      <c r="AC64" s="593"/>
      <c r="AD64" s="594"/>
      <c r="AE64" s="609">
        <f>AE63</f>
        <v>0</v>
      </c>
      <c r="AF64" s="635"/>
      <c r="AG64" s="595"/>
      <c r="AH64" s="638"/>
      <c r="AI64" s="624"/>
      <c r="AJ64" s="455" t="s">
        <v>308</v>
      </c>
      <c r="AK64" s="629"/>
      <c r="AL64" s="630">
        <v>40096</v>
      </c>
      <c r="AM64" s="631"/>
      <c r="AN64" s="632"/>
      <c r="AO64" s="621"/>
      <c r="AP64" s="621"/>
      <c r="AQ64" s="455" t="s">
        <v>308</v>
      </c>
      <c r="AR64" s="629"/>
      <c r="AS64" s="630">
        <v>40219</v>
      </c>
      <c r="AT64" s="631"/>
      <c r="AU64" s="633"/>
      <c r="AV64" s="374"/>
      <c r="AW64" s="623"/>
      <c r="AX64" s="85"/>
      <c r="AY64" s="85"/>
      <c r="AZ64" s="85"/>
      <c r="BA64" s="85"/>
      <c r="BB64" s="85"/>
      <c r="BC64" s="85"/>
      <c r="BG64" s="85"/>
      <c r="BH64" s="85"/>
      <c r="BI64" s="85"/>
      <c r="BJ64" s="85"/>
      <c r="HK64" s="564"/>
      <c r="HL64" s="559"/>
      <c r="HM64" s="558"/>
      <c r="HN64" s="559"/>
      <c r="HO64" s="585"/>
      <c r="HP64" s="586"/>
      <c r="HQ64" s="561"/>
      <c r="HR64" s="562"/>
      <c r="HS64" s="562"/>
      <c r="HT64" s="561"/>
      <c r="HU64" s="563"/>
      <c r="HV64" s="85"/>
      <c r="HW64" s="588" t="s">
        <v>307</v>
      </c>
      <c r="HX64" s="589"/>
      <c r="HY64" s="590"/>
      <c r="HZ64" s="609">
        <f>HZ63</f>
        <v>0</v>
      </c>
      <c r="IA64" s="636"/>
      <c r="IB64" s="593"/>
      <c r="IC64" s="594"/>
      <c r="ID64" s="609">
        <f>ID63</f>
        <v>0</v>
      </c>
      <c r="IE64" s="637"/>
      <c r="IF64" s="595"/>
      <c r="IG64" s="638"/>
      <c r="IH64" s="624"/>
      <c r="II64" s="455" t="s">
        <v>308</v>
      </c>
      <c r="IJ64" s="629"/>
      <c r="IK64" s="630"/>
      <c r="IL64" s="631"/>
      <c r="IM64" s="632"/>
      <c r="IN64" s="621"/>
      <c r="IO64" s="621"/>
      <c r="IP64" s="455" t="s">
        <v>308</v>
      </c>
      <c r="IQ64" s="629"/>
      <c r="IR64" s="630"/>
      <c r="IS64" s="631"/>
      <c r="IT64" s="633"/>
      <c r="IU64" s="374"/>
      <c r="IV64" s="623"/>
    </row>
    <row r="65" spans="1:256" s="84" customFormat="1">
      <c r="B65" s="575" t="s">
        <v>208</v>
      </c>
      <c r="C65" s="558" t="s">
        <v>72</v>
      </c>
      <c r="D65" s="559"/>
      <c r="E65" s="560" t="s">
        <v>309</v>
      </c>
      <c r="F65" s="561">
        <v>40121</v>
      </c>
      <c r="G65" s="562" t="s">
        <v>73</v>
      </c>
      <c r="H65" s="562" t="s">
        <v>58</v>
      </c>
      <c r="I65" s="561">
        <v>40127</v>
      </c>
      <c r="J65" s="563" t="s">
        <v>274</v>
      </c>
      <c r="K65" s="85"/>
      <c r="L65" s="564"/>
      <c r="M65" s="559"/>
      <c r="N65" s="565"/>
      <c r="O65" s="566"/>
      <c r="P65" s="567"/>
      <c r="Q65" s="568"/>
      <c r="R65" s="561"/>
      <c r="S65" s="562"/>
      <c r="T65" s="562"/>
      <c r="U65" s="561"/>
      <c r="V65" s="563"/>
      <c r="W65" s="85"/>
      <c r="X65" s="588" t="s">
        <v>310</v>
      </c>
      <c r="Y65" s="589"/>
      <c r="Z65" s="590"/>
      <c r="AA65" s="609">
        <f>AA63</f>
        <v>0</v>
      </c>
      <c r="AB65" s="635"/>
      <c r="AC65" s="593"/>
      <c r="AD65" s="594"/>
      <c r="AE65" s="609">
        <f>AE63</f>
        <v>0</v>
      </c>
      <c r="AF65" s="635"/>
      <c r="AG65" s="595"/>
      <c r="AH65" s="219"/>
      <c r="AI65" s="624"/>
      <c r="AJ65" s="455" t="s">
        <v>311</v>
      </c>
      <c r="AK65" s="629"/>
      <c r="AL65" s="630">
        <v>40127</v>
      </c>
      <c r="AM65" s="631"/>
      <c r="AN65" s="632"/>
      <c r="AO65" s="621"/>
      <c r="AP65" s="621"/>
      <c r="AQ65" s="455" t="s">
        <v>311</v>
      </c>
      <c r="AR65" s="629"/>
      <c r="AS65" s="630">
        <v>40247</v>
      </c>
      <c r="AT65" s="631"/>
      <c r="AU65" s="633"/>
      <c r="AV65" s="374"/>
      <c r="AW65" s="623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HK65" s="564"/>
      <c r="HL65" s="559"/>
      <c r="HM65" s="558"/>
      <c r="HN65" s="559"/>
      <c r="HO65" s="585"/>
      <c r="HP65" s="586"/>
      <c r="HQ65" s="561"/>
      <c r="HR65" s="562"/>
      <c r="HS65" s="562"/>
      <c r="HT65" s="561"/>
      <c r="HU65" s="563"/>
      <c r="HV65" s="85"/>
      <c r="HW65" s="588" t="s">
        <v>310</v>
      </c>
      <c r="HX65" s="589"/>
      <c r="HY65" s="590"/>
      <c r="HZ65" s="609">
        <f>HZ63</f>
        <v>0</v>
      </c>
      <c r="IA65" s="636"/>
      <c r="IB65" s="593"/>
      <c r="IC65" s="594"/>
      <c r="ID65" s="609">
        <f>ID63</f>
        <v>0</v>
      </c>
      <c r="IE65" s="637"/>
      <c r="IF65" s="595"/>
      <c r="IG65" s="219"/>
      <c r="IH65" s="624"/>
      <c r="II65" s="455" t="s">
        <v>311</v>
      </c>
      <c r="IJ65" s="629"/>
      <c r="IK65" s="630"/>
      <c r="IL65" s="631"/>
      <c r="IM65" s="632"/>
      <c r="IN65" s="621"/>
      <c r="IO65" s="621"/>
      <c r="IP65" s="455" t="s">
        <v>311</v>
      </c>
      <c r="IQ65" s="629"/>
      <c r="IR65" s="630"/>
      <c r="IS65" s="631"/>
      <c r="IT65" s="633"/>
      <c r="IU65" s="374"/>
      <c r="IV65" s="623"/>
    </row>
    <row r="66" spans="1:256" s="84" customFormat="1">
      <c r="B66" s="575"/>
      <c r="C66" s="558" t="s">
        <v>84</v>
      </c>
      <c r="D66" s="559"/>
      <c r="E66" s="560" t="s">
        <v>284</v>
      </c>
      <c r="F66" s="561">
        <v>40127</v>
      </c>
      <c r="G66" s="562" t="s">
        <v>274</v>
      </c>
      <c r="H66" s="562" t="s">
        <v>74</v>
      </c>
      <c r="I66" s="561">
        <v>40127</v>
      </c>
      <c r="J66" s="563" t="s">
        <v>274</v>
      </c>
      <c r="K66" s="85"/>
      <c r="L66" s="564"/>
      <c r="M66" s="559"/>
      <c r="N66" s="558"/>
      <c r="O66" s="559"/>
      <c r="P66" s="585"/>
      <c r="Q66" s="586"/>
      <c r="R66" s="561"/>
      <c r="S66" s="562"/>
      <c r="T66" s="562"/>
      <c r="U66" s="561"/>
      <c r="V66" s="563"/>
      <c r="W66" s="85"/>
      <c r="X66" s="588" t="s">
        <v>312</v>
      </c>
      <c r="Y66" s="589"/>
      <c r="Z66" s="590"/>
      <c r="AA66" s="591">
        <v>4000</v>
      </c>
      <c r="AB66" s="610">
        <f>P43</f>
        <v>15</v>
      </c>
      <c r="AC66" s="593"/>
      <c r="AD66" s="594"/>
      <c r="AE66" s="591"/>
      <c r="AF66" s="583">
        <f>Y44</f>
        <v>0</v>
      </c>
      <c r="AG66" s="595"/>
      <c r="AH66" s="219"/>
      <c r="AI66" s="624"/>
      <c r="AJ66" s="455" t="s">
        <v>313</v>
      </c>
      <c r="AK66" s="629"/>
      <c r="AL66" s="630">
        <v>40157</v>
      </c>
      <c r="AM66" s="631"/>
      <c r="AN66" s="632"/>
      <c r="AO66" s="621"/>
      <c r="AP66" s="621"/>
      <c r="AQ66" s="455" t="s">
        <v>313</v>
      </c>
      <c r="AR66" s="629"/>
      <c r="AS66" s="630">
        <v>40157</v>
      </c>
      <c r="AT66" s="631"/>
      <c r="AU66" s="633"/>
      <c r="AV66" s="374"/>
      <c r="AW66" s="623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HK66" s="564"/>
      <c r="HL66" s="559"/>
      <c r="HM66" s="558"/>
      <c r="HN66" s="559"/>
      <c r="HO66" s="585"/>
      <c r="HP66" s="586"/>
      <c r="HQ66" s="561"/>
      <c r="HR66" s="562"/>
      <c r="HS66" s="562"/>
      <c r="HT66" s="561"/>
      <c r="HU66" s="563"/>
      <c r="HV66" s="85"/>
      <c r="HW66" s="588" t="s">
        <v>312</v>
      </c>
      <c r="HX66" s="589"/>
      <c r="HY66" s="590"/>
      <c r="HZ66" s="591"/>
      <c r="IA66" s="610">
        <f>HO43</f>
        <v>0</v>
      </c>
      <c r="IB66" s="593"/>
      <c r="IC66" s="594"/>
      <c r="ID66" s="591"/>
      <c r="IE66" s="608">
        <f>HX44</f>
        <v>0</v>
      </c>
      <c r="IF66" s="595"/>
      <c r="IG66" s="219"/>
      <c r="IH66" s="624"/>
      <c r="II66" s="455" t="s">
        <v>313</v>
      </c>
      <c r="IJ66" s="629"/>
      <c r="IK66" s="630"/>
      <c r="IL66" s="631"/>
      <c r="IM66" s="632"/>
      <c r="IN66" s="621"/>
      <c r="IO66" s="621"/>
      <c r="IP66" s="455" t="s">
        <v>313</v>
      </c>
      <c r="IQ66" s="629"/>
      <c r="IR66" s="630"/>
      <c r="IS66" s="631"/>
      <c r="IT66" s="633"/>
      <c r="IU66" s="374"/>
      <c r="IV66" s="623"/>
    </row>
    <row r="67" spans="1:256" s="84" customFormat="1">
      <c r="B67" s="575" t="s">
        <v>143</v>
      </c>
      <c r="C67" s="558" t="s">
        <v>72</v>
      </c>
      <c r="D67" s="559"/>
      <c r="E67" s="560" t="s">
        <v>314</v>
      </c>
      <c r="F67" s="561">
        <v>40122</v>
      </c>
      <c r="G67" s="562" t="s">
        <v>315</v>
      </c>
      <c r="H67" s="562" t="s">
        <v>62</v>
      </c>
      <c r="I67" s="561">
        <v>40129</v>
      </c>
      <c r="J67" s="563" t="s">
        <v>274</v>
      </c>
      <c r="K67" s="85"/>
      <c r="L67" s="564"/>
      <c r="M67" s="559"/>
      <c r="N67" s="558"/>
      <c r="O67" s="559"/>
      <c r="P67" s="585"/>
      <c r="Q67" s="586"/>
      <c r="R67" s="561"/>
      <c r="S67" s="562"/>
      <c r="T67" s="562"/>
      <c r="U67" s="561"/>
      <c r="V67" s="563"/>
      <c r="W67" s="85"/>
      <c r="X67" s="588" t="s">
        <v>316</v>
      </c>
      <c r="Y67" s="589"/>
      <c r="Z67" s="590"/>
      <c r="AA67" s="609">
        <f>AA66</f>
        <v>4000</v>
      </c>
      <c r="AB67" s="610">
        <f>P44</f>
        <v>12</v>
      </c>
      <c r="AC67" s="593"/>
      <c r="AD67" s="594"/>
      <c r="AE67" s="609">
        <f>AE66</f>
        <v>0</v>
      </c>
      <c r="AF67" s="583">
        <f>Z44</f>
        <v>0</v>
      </c>
      <c r="AG67" s="595"/>
      <c r="AH67" s="219"/>
      <c r="AI67" s="624"/>
      <c r="AJ67" s="455" t="s">
        <v>317</v>
      </c>
      <c r="AK67" s="629"/>
      <c r="AL67" s="630"/>
      <c r="AM67" s="631"/>
      <c r="AN67" s="632"/>
      <c r="AO67" s="621"/>
      <c r="AP67" s="621"/>
      <c r="AQ67" s="455" t="s">
        <v>317</v>
      </c>
      <c r="AR67" s="629"/>
      <c r="AS67" s="630">
        <v>40188</v>
      </c>
      <c r="AT67" s="631"/>
      <c r="AU67" s="633"/>
      <c r="AV67" s="374"/>
      <c r="AW67" s="623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HK67" s="564"/>
      <c r="HL67" s="559"/>
      <c r="HM67" s="558"/>
      <c r="HN67" s="559"/>
      <c r="HO67" s="585"/>
      <c r="HP67" s="586"/>
      <c r="HQ67" s="561"/>
      <c r="HR67" s="562"/>
      <c r="HS67" s="562"/>
      <c r="HT67" s="561"/>
      <c r="HU67" s="563"/>
      <c r="HV67" s="85"/>
      <c r="HW67" s="588" t="s">
        <v>316</v>
      </c>
      <c r="HX67" s="589"/>
      <c r="HY67" s="590"/>
      <c r="HZ67" s="609">
        <f>HZ66</f>
        <v>0</v>
      </c>
      <c r="IA67" s="610">
        <f>HO44</f>
        <v>0</v>
      </c>
      <c r="IB67" s="593"/>
      <c r="IC67" s="594"/>
      <c r="ID67" s="609">
        <f>ID66</f>
        <v>0</v>
      </c>
      <c r="IE67" s="608">
        <f>HY44</f>
        <v>0</v>
      </c>
      <c r="IF67" s="595"/>
      <c r="IG67" s="219"/>
      <c r="IH67" s="624"/>
      <c r="II67" s="455" t="s">
        <v>317</v>
      </c>
      <c r="IJ67" s="629"/>
      <c r="IK67" s="630"/>
      <c r="IL67" s="631"/>
      <c r="IM67" s="632"/>
      <c r="IN67" s="621"/>
      <c r="IO67" s="621"/>
      <c r="IP67" s="455" t="s">
        <v>317</v>
      </c>
      <c r="IQ67" s="629"/>
      <c r="IR67" s="630"/>
      <c r="IS67" s="631"/>
      <c r="IT67" s="633"/>
      <c r="IU67" s="374"/>
      <c r="IV67" s="623"/>
    </row>
    <row r="68" spans="1:256" s="84" customFormat="1" ht="12.75" customHeight="1" thickBot="1">
      <c r="B68" s="575" t="s">
        <v>209</v>
      </c>
      <c r="C68" s="558" t="s">
        <v>72</v>
      </c>
      <c r="D68" s="559"/>
      <c r="E68" s="560" t="s">
        <v>318</v>
      </c>
      <c r="F68" s="561">
        <v>40143</v>
      </c>
      <c r="G68" s="562" t="s">
        <v>73</v>
      </c>
      <c r="H68" s="562" t="s">
        <v>58</v>
      </c>
      <c r="I68" s="561">
        <v>40162</v>
      </c>
      <c r="J68" s="563" t="s">
        <v>274</v>
      </c>
      <c r="K68" s="85"/>
      <c r="L68" s="564"/>
      <c r="M68" s="559"/>
      <c r="N68" s="558"/>
      <c r="O68" s="559"/>
      <c r="P68" s="585"/>
      <c r="Q68" s="586"/>
      <c r="R68" s="561"/>
      <c r="S68" s="562"/>
      <c r="T68" s="562"/>
      <c r="U68" s="561"/>
      <c r="V68" s="563"/>
      <c r="W68" s="85"/>
      <c r="X68" s="639" t="s">
        <v>319</v>
      </c>
      <c r="Y68" s="640"/>
      <c r="Z68" s="641"/>
      <c r="AA68" s="642">
        <f>AA66</f>
        <v>4000</v>
      </c>
      <c r="AB68" s="643">
        <f>P45</f>
        <v>0</v>
      </c>
      <c r="AC68" s="644"/>
      <c r="AD68" s="645"/>
      <c r="AE68" s="642">
        <f>AE66</f>
        <v>0</v>
      </c>
      <c r="AF68" s="583">
        <f>Z45</f>
        <v>0</v>
      </c>
      <c r="AG68" s="646"/>
      <c r="AH68" s="219"/>
      <c r="AI68" s="624"/>
      <c r="AJ68" s="455" t="s">
        <v>320</v>
      </c>
      <c r="AK68" s="629"/>
      <c r="AL68" s="630"/>
      <c r="AM68" s="631"/>
      <c r="AN68" s="632"/>
      <c r="AO68" s="621"/>
      <c r="AP68" s="621"/>
      <c r="AQ68" s="455" t="s">
        <v>320</v>
      </c>
      <c r="AR68" s="629"/>
      <c r="AS68" s="630">
        <v>40219</v>
      </c>
      <c r="AT68" s="631"/>
      <c r="AU68" s="633"/>
      <c r="AV68" s="374"/>
      <c r="AW68" s="623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HK68" s="564"/>
      <c r="HL68" s="559"/>
      <c r="HM68" s="558"/>
      <c r="HN68" s="559"/>
      <c r="HO68" s="585"/>
      <c r="HP68" s="586"/>
      <c r="HQ68" s="561"/>
      <c r="HR68" s="562"/>
      <c r="HS68" s="562"/>
      <c r="HT68" s="561"/>
      <c r="HU68" s="563"/>
      <c r="HV68" s="85"/>
      <c r="HW68" s="639" t="s">
        <v>319</v>
      </c>
      <c r="HX68" s="640"/>
      <c r="HY68" s="641"/>
      <c r="HZ68" s="642">
        <f>HZ66</f>
        <v>0</v>
      </c>
      <c r="IA68" s="643">
        <f>HO45</f>
        <v>0</v>
      </c>
      <c r="IB68" s="644"/>
      <c r="IC68" s="645"/>
      <c r="ID68" s="642">
        <f>ID66</f>
        <v>0</v>
      </c>
      <c r="IE68" s="647">
        <f>HY45</f>
        <v>0</v>
      </c>
      <c r="IF68" s="646"/>
      <c r="IG68" s="219"/>
      <c r="IH68" s="624"/>
      <c r="II68" s="455" t="s">
        <v>320</v>
      </c>
      <c r="IJ68" s="629"/>
      <c r="IK68" s="630"/>
      <c r="IL68" s="631"/>
      <c r="IM68" s="632"/>
      <c r="IN68" s="621"/>
      <c r="IO68" s="621"/>
      <c r="IP68" s="455" t="s">
        <v>320</v>
      </c>
      <c r="IQ68" s="629"/>
      <c r="IR68" s="630"/>
      <c r="IS68" s="631"/>
      <c r="IT68" s="633"/>
      <c r="IU68" s="374"/>
      <c r="IV68" s="623"/>
    </row>
    <row r="69" spans="1:256" s="84" customFormat="1" ht="12.75" customHeight="1" thickBot="1">
      <c r="B69" s="575"/>
      <c r="C69" s="558"/>
      <c r="D69" s="559"/>
      <c r="E69" s="560"/>
      <c r="F69" s="561"/>
      <c r="G69" s="562"/>
      <c r="H69" s="562"/>
      <c r="I69" s="561"/>
      <c r="J69" s="563"/>
      <c r="K69" s="85"/>
      <c r="L69" s="564"/>
      <c r="M69" s="559"/>
      <c r="N69" s="558"/>
      <c r="O69" s="559"/>
      <c r="P69" s="585"/>
      <c r="Q69" s="586"/>
      <c r="R69" s="561"/>
      <c r="S69" s="562"/>
      <c r="T69" s="562"/>
      <c r="U69" s="561"/>
      <c r="V69" s="563"/>
      <c r="W69" s="85"/>
      <c r="X69" s="648"/>
      <c r="Y69" s="649"/>
      <c r="Z69" s="650" t="s">
        <v>321</v>
      </c>
      <c r="AA69" s="651"/>
      <c r="AB69" s="651"/>
      <c r="AC69" s="652"/>
      <c r="AD69" s="650" t="s">
        <v>322</v>
      </c>
      <c r="AE69" s="651"/>
      <c r="AF69" s="651"/>
      <c r="AG69" s="652"/>
      <c r="AH69" s="219"/>
      <c r="AI69" s="624"/>
      <c r="AJ69" s="455" t="s">
        <v>323</v>
      </c>
      <c r="AK69" s="629"/>
      <c r="AL69" s="630"/>
      <c r="AM69" s="631"/>
      <c r="AN69" s="632"/>
      <c r="AO69" s="621"/>
      <c r="AP69" s="621"/>
      <c r="AQ69" s="455" t="s">
        <v>323</v>
      </c>
      <c r="AR69" s="629"/>
      <c r="AS69" s="630">
        <v>40247</v>
      </c>
      <c r="AT69" s="631"/>
      <c r="AU69" s="633"/>
      <c r="AV69" s="374"/>
      <c r="AW69" s="623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HK69" s="564"/>
      <c r="HL69" s="559"/>
      <c r="HM69" s="558"/>
      <c r="HN69" s="559"/>
      <c r="HO69" s="585"/>
      <c r="HP69" s="586"/>
      <c r="HQ69" s="561"/>
      <c r="HR69" s="562"/>
      <c r="HS69" s="562"/>
      <c r="HT69" s="561"/>
      <c r="HU69" s="563"/>
      <c r="HV69" s="85"/>
      <c r="HW69" s="648"/>
      <c r="HX69" s="649"/>
      <c r="HY69" s="650" t="s">
        <v>321</v>
      </c>
      <c r="HZ69" s="651"/>
      <c r="IA69" s="651"/>
      <c r="IB69" s="652"/>
      <c r="IC69" s="650" t="s">
        <v>322</v>
      </c>
      <c r="ID69" s="651"/>
      <c r="IE69" s="651"/>
      <c r="IF69" s="652"/>
      <c r="IG69" s="219"/>
      <c r="IH69" s="624"/>
      <c r="II69" s="455" t="s">
        <v>323</v>
      </c>
      <c r="IJ69" s="629"/>
      <c r="IK69" s="630"/>
      <c r="IL69" s="631"/>
      <c r="IM69" s="632"/>
      <c r="IN69" s="621"/>
      <c r="IO69" s="621"/>
      <c r="IP69" s="455" t="s">
        <v>323</v>
      </c>
      <c r="IQ69" s="629"/>
      <c r="IR69" s="630"/>
      <c r="IS69" s="631"/>
      <c r="IT69" s="633"/>
      <c r="IU69" s="374"/>
      <c r="IV69" s="623"/>
    </row>
    <row r="70" spans="1:256" s="84" customFormat="1" ht="12" thickBot="1">
      <c r="B70" s="575"/>
      <c r="C70" s="558"/>
      <c r="D70" s="559"/>
      <c r="E70" s="560"/>
      <c r="F70" s="561"/>
      <c r="G70" s="562"/>
      <c r="H70" s="562"/>
      <c r="I70" s="561"/>
      <c r="J70" s="563"/>
      <c r="K70" s="85"/>
      <c r="L70" s="564"/>
      <c r="M70" s="559"/>
      <c r="N70" s="558"/>
      <c r="O70" s="559"/>
      <c r="P70" s="585"/>
      <c r="Q70" s="586"/>
      <c r="R70" s="561"/>
      <c r="S70" s="562"/>
      <c r="T70" s="562"/>
      <c r="U70" s="561"/>
      <c r="V70" s="563"/>
      <c r="W70" s="85"/>
      <c r="X70" s="653"/>
      <c r="Y70" s="654" t="s">
        <v>324</v>
      </c>
      <c r="Z70" s="655">
        <f>AA56</f>
        <v>60.528800000000011</v>
      </c>
      <c r="AA70" s="656">
        <f>AA55</f>
        <v>162.73992995048152</v>
      </c>
      <c r="AB70" s="657">
        <f>SUM(AB55:AB67)</f>
        <v>290.39999999999998</v>
      </c>
      <c r="AC70" s="658">
        <f>SUM(AC55:AC67)</f>
        <v>0</v>
      </c>
      <c r="AD70" s="659">
        <f>AE56</f>
        <v>0</v>
      </c>
      <c r="AE70" s="660">
        <f>SUM(AE55)</f>
        <v>0</v>
      </c>
      <c r="AF70" s="661">
        <f>SUM(AF55:AF67)</f>
        <v>40147</v>
      </c>
      <c r="AG70" s="662">
        <f>SUM(AG55:AG67)</f>
        <v>0</v>
      </c>
      <c r="AH70" s="219"/>
      <c r="AI70" s="624"/>
      <c r="AJ70" s="455" t="s">
        <v>325</v>
      </c>
      <c r="AK70" s="629"/>
      <c r="AL70" s="630"/>
      <c r="AM70" s="631"/>
      <c r="AN70" s="632"/>
      <c r="AO70" s="621"/>
      <c r="AP70" s="621"/>
      <c r="AQ70" s="455" t="s">
        <v>325</v>
      </c>
      <c r="AR70" s="629"/>
      <c r="AS70" s="630"/>
      <c r="AT70" s="631"/>
      <c r="AU70" s="633"/>
      <c r="AV70" s="374"/>
      <c r="AW70" s="623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HK70" s="564"/>
      <c r="HL70" s="559"/>
      <c r="HM70" s="558"/>
      <c r="HN70" s="559"/>
      <c r="HO70" s="585"/>
      <c r="HP70" s="586"/>
      <c r="HQ70" s="561"/>
      <c r="HR70" s="562"/>
      <c r="HS70" s="562"/>
      <c r="HT70" s="561"/>
      <c r="HU70" s="563"/>
      <c r="HV70" s="85"/>
      <c r="HW70" s="653"/>
      <c r="HX70" s="654" t="s">
        <v>324</v>
      </c>
      <c r="HY70" s="655">
        <f>HZ56</f>
        <v>0</v>
      </c>
      <c r="HZ70" s="656">
        <f>HZ55</f>
        <v>0</v>
      </c>
      <c r="IA70" s="657">
        <f>SUM(IA55:IA67)</f>
        <v>0</v>
      </c>
      <c r="IB70" s="658">
        <f>SUM(IB55:IB67)</f>
        <v>0</v>
      </c>
      <c r="IC70" s="659">
        <f>ID56</f>
        <v>0</v>
      </c>
      <c r="ID70" s="660">
        <f>SUM(ID55)</f>
        <v>0</v>
      </c>
      <c r="IE70" s="661">
        <f>SUM(IE55:IE67)</f>
        <v>0</v>
      </c>
      <c r="IF70" s="662">
        <f>SUM(IF55:IF67)</f>
        <v>0</v>
      </c>
      <c r="IG70" s="219"/>
      <c r="IH70" s="624"/>
      <c r="II70" s="455" t="s">
        <v>325</v>
      </c>
      <c r="IJ70" s="629"/>
      <c r="IK70" s="630"/>
      <c r="IL70" s="631"/>
      <c r="IM70" s="632"/>
      <c r="IN70" s="621"/>
      <c r="IO70" s="621"/>
      <c r="IP70" s="455" t="s">
        <v>325</v>
      </c>
      <c r="IQ70" s="629"/>
      <c r="IR70" s="630"/>
      <c r="IS70" s="631"/>
      <c r="IT70" s="633"/>
      <c r="IU70" s="374"/>
      <c r="IV70" s="623"/>
    </row>
    <row r="71" spans="1:256" s="84" customFormat="1" ht="13.5" customHeight="1" thickBot="1">
      <c r="B71" s="575"/>
      <c r="C71" s="558"/>
      <c r="D71" s="559"/>
      <c r="E71" s="560"/>
      <c r="F71" s="561"/>
      <c r="G71" s="562"/>
      <c r="H71" s="562"/>
      <c r="I71" s="561"/>
      <c r="J71" s="563"/>
      <c r="K71" s="85"/>
      <c r="L71" s="564"/>
      <c r="M71" s="559"/>
      <c r="N71" s="558"/>
      <c r="O71" s="559"/>
      <c r="P71" s="585"/>
      <c r="Q71" s="586"/>
      <c r="R71" s="561"/>
      <c r="S71" s="562"/>
      <c r="T71" s="562"/>
      <c r="U71" s="561"/>
      <c r="V71" s="563"/>
      <c r="W71" s="85"/>
      <c r="X71" s="663"/>
      <c r="Y71" s="664"/>
      <c r="Z71" s="621"/>
      <c r="AA71" s="621"/>
      <c r="AB71" s="664"/>
      <c r="AC71" s="665" t="s">
        <v>326</v>
      </c>
      <c r="AD71" s="665" t="s">
        <v>327</v>
      </c>
      <c r="AE71" s="665" t="s">
        <v>328</v>
      </c>
      <c r="AF71" s="666"/>
      <c r="AG71" s="667"/>
      <c r="AH71" s="219"/>
      <c r="AI71" s="624"/>
      <c r="AJ71" s="455" t="s">
        <v>329</v>
      </c>
      <c r="AK71" s="629"/>
      <c r="AL71" s="668"/>
      <c r="AM71" s="669"/>
      <c r="AN71" s="670"/>
      <c r="AO71" s="621"/>
      <c r="AP71" s="621"/>
      <c r="AQ71" s="455" t="s">
        <v>329</v>
      </c>
      <c r="AR71" s="629"/>
      <c r="AS71" s="668"/>
      <c r="AT71" s="669"/>
      <c r="AU71" s="671"/>
      <c r="AV71" s="374"/>
      <c r="AW71" s="623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HK71" s="564"/>
      <c r="HL71" s="559"/>
      <c r="HM71" s="558"/>
      <c r="HN71" s="559"/>
      <c r="HO71" s="585"/>
      <c r="HP71" s="586"/>
      <c r="HQ71" s="561"/>
      <c r="HR71" s="562"/>
      <c r="HS71" s="562"/>
      <c r="HT71" s="561"/>
      <c r="HU71" s="563"/>
      <c r="HV71" s="85"/>
      <c r="HW71" s="663"/>
      <c r="HX71" s="664"/>
      <c r="HY71" s="621"/>
      <c r="HZ71" s="621"/>
      <c r="IA71" s="664"/>
      <c r="IB71" s="665" t="s">
        <v>326</v>
      </c>
      <c r="IC71" s="665" t="s">
        <v>327</v>
      </c>
      <c r="ID71" s="665" t="s">
        <v>328</v>
      </c>
      <c r="IE71" s="666"/>
      <c r="IF71" s="667"/>
      <c r="IG71" s="219"/>
      <c r="IH71" s="624"/>
      <c r="II71" s="455" t="s">
        <v>329</v>
      </c>
      <c r="IJ71" s="629"/>
      <c r="IK71" s="668"/>
      <c r="IL71" s="669"/>
      <c r="IM71" s="670"/>
      <c r="IN71" s="621"/>
      <c r="IO71" s="621"/>
      <c r="IP71" s="455" t="s">
        <v>329</v>
      </c>
      <c r="IQ71" s="629"/>
      <c r="IR71" s="668"/>
      <c r="IS71" s="669"/>
      <c r="IT71" s="671"/>
      <c r="IU71" s="374"/>
      <c r="IV71" s="623"/>
    </row>
    <row r="72" spans="1:256" s="84" customFormat="1" ht="13.5" customHeight="1" thickBot="1">
      <c r="B72" s="672"/>
      <c r="C72" s="673"/>
      <c r="D72" s="674"/>
      <c r="E72" s="675"/>
      <c r="F72" s="676"/>
      <c r="G72" s="677"/>
      <c r="H72" s="677"/>
      <c r="I72" s="676"/>
      <c r="J72" s="678"/>
      <c r="K72" s="85"/>
      <c r="L72" s="679"/>
      <c r="M72" s="674"/>
      <c r="N72" s="673"/>
      <c r="O72" s="674"/>
      <c r="P72" s="680"/>
      <c r="Q72" s="681"/>
      <c r="R72" s="676"/>
      <c r="S72" s="677"/>
      <c r="T72" s="677"/>
      <c r="U72" s="676"/>
      <c r="V72" s="678"/>
      <c r="W72" s="85"/>
      <c r="X72" s="682"/>
      <c r="Y72" s="683"/>
      <c r="Z72" s="684"/>
      <c r="AA72" s="684"/>
      <c r="AB72" s="685" t="s">
        <v>330</v>
      </c>
      <c r="AC72" s="686">
        <f>AA70-AE70</f>
        <v>162.73992995048152</v>
      </c>
      <c r="AD72" s="687">
        <f>IF(AF70=0,0,AB70-AF70)</f>
        <v>-39856.6</v>
      </c>
      <c r="AE72" s="686">
        <f>Z70-AD70</f>
        <v>60.528800000000011</v>
      </c>
      <c r="AF72" s="688"/>
      <c r="AG72" s="689"/>
      <c r="AH72" s="219"/>
      <c r="AI72" s="690"/>
      <c r="AJ72" s="691" t="s">
        <v>331</v>
      </c>
      <c r="AK72" s="692"/>
      <c r="AL72" s="692"/>
      <c r="AM72" s="693">
        <f>SUM(AN61:AN71)</f>
        <v>0</v>
      </c>
      <c r="AN72" s="694"/>
      <c r="AO72" s="684"/>
      <c r="AP72" s="684"/>
      <c r="AQ72" s="691" t="s">
        <v>331</v>
      </c>
      <c r="AR72" s="692"/>
      <c r="AS72" s="692"/>
      <c r="AT72" s="693"/>
      <c r="AU72" s="694"/>
      <c r="AV72" s="695"/>
      <c r="AW72" s="696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HK72" s="679"/>
      <c r="HL72" s="674"/>
      <c r="HM72" s="673"/>
      <c r="HN72" s="674"/>
      <c r="HO72" s="680"/>
      <c r="HP72" s="681"/>
      <c r="HQ72" s="676"/>
      <c r="HR72" s="677"/>
      <c r="HS72" s="677"/>
      <c r="HT72" s="676"/>
      <c r="HU72" s="678"/>
      <c r="HV72" s="85"/>
      <c r="HW72" s="682"/>
      <c r="HX72" s="683"/>
      <c r="HY72" s="684"/>
      <c r="HZ72" s="684"/>
      <c r="IA72" s="685" t="s">
        <v>330</v>
      </c>
      <c r="IB72" s="686">
        <f>HZ70-ID70</f>
        <v>0</v>
      </c>
      <c r="IC72" s="686">
        <f>IF(IE70=0,0,IA70-IE70)</f>
        <v>0</v>
      </c>
      <c r="ID72" s="686">
        <f>HY70-IC70</f>
        <v>0</v>
      </c>
      <c r="IE72" s="688"/>
      <c r="IF72" s="689"/>
      <c r="IG72" s="219"/>
      <c r="IH72" s="690"/>
      <c r="II72" s="691" t="s">
        <v>331</v>
      </c>
      <c r="IJ72" s="692"/>
      <c r="IK72" s="692"/>
      <c r="IL72" s="693">
        <f>SUM(IM61:IM71)</f>
        <v>0</v>
      </c>
      <c r="IM72" s="694"/>
      <c r="IN72" s="684"/>
      <c r="IO72" s="684"/>
      <c r="IP72" s="691" t="s">
        <v>331</v>
      </c>
      <c r="IQ72" s="692"/>
      <c r="IR72" s="692"/>
      <c r="IS72" s="693"/>
      <c r="IT72" s="694"/>
      <c r="IU72" s="695"/>
      <c r="IV72" s="696"/>
    </row>
    <row r="73" spans="1:256" s="84" customFormat="1" ht="12" thickBot="1">
      <c r="B73" s="86" t="s">
        <v>332</v>
      </c>
      <c r="E73" s="85"/>
      <c r="F73" s="85"/>
      <c r="G73" s="85"/>
      <c r="H73" s="85"/>
      <c r="I73" s="85"/>
      <c r="K73" s="85"/>
      <c r="L73" s="86" t="s">
        <v>333</v>
      </c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6" t="s">
        <v>334</v>
      </c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HK73" s="86" t="s">
        <v>333</v>
      </c>
      <c r="HL73" s="85"/>
      <c r="HM73" s="85"/>
      <c r="HN73" s="85"/>
      <c r="HO73" s="85"/>
      <c r="HP73" s="85"/>
      <c r="HQ73" s="85"/>
      <c r="HR73" s="85"/>
      <c r="HS73" s="85"/>
      <c r="HT73" s="85"/>
      <c r="HU73" s="85"/>
      <c r="HV73" s="85"/>
      <c r="HW73" s="86" t="s">
        <v>334</v>
      </c>
      <c r="HX73" s="85"/>
      <c r="HY73" s="85"/>
      <c r="HZ73" s="85"/>
      <c r="IA73" s="85"/>
      <c r="IB73" s="85"/>
      <c r="IC73" s="85"/>
      <c r="ID73" s="85"/>
      <c r="IE73" s="85"/>
      <c r="IF73" s="85"/>
      <c r="IG73" s="85"/>
      <c r="IH73" s="85"/>
      <c r="II73" s="85"/>
      <c r="IJ73" s="85"/>
      <c r="IK73" s="85"/>
      <c r="IL73" s="85"/>
      <c r="IM73" s="85"/>
      <c r="IN73" s="85"/>
      <c r="IO73" s="85"/>
      <c r="IP73" s="85"/>
      <c r="IQ73" s="85"/>
      <c r="IR73" s="85"/>
      <c r="IS73" s="85"/>
      <c r="IT73" s="85"/>
      <c r="IU73" s="85"/>
      <c r="IV73" s="85"/>
    </row>
    <row r="74" spans="1:256" s="220" customFormat="1" ht="12.75" customHeight="1" thickBot="1">
      <c r="B74" s="275" t="s">
        <v>261</v>
      </c>
      <c r="C74" s="697" t="s">
        <v>335</v>
      </c>
      <c r="D74" s="698" t="s">
        <v>199</v>
      </c>
      <c r="E74" s="699"/>
      <c r="F74" s="698" t="s">
        <v>336</v>
      </c>
      <c r="G74" s="699"/>
      <c r="H74" s="700" t="s">
        <v>230</v>
      </c>
      <c r="I74" s="701" t="s">
        <v>337</v>
      </c>
      <c r="J74" s="702"/>
      <c r="K74" s="228"/>
      <c r="L74" s="703" t="s">
        <v>338</v>
      </c>
      <c r="M74" s="704"/>
      <c r="N74" s="704"/>
      <c r="O74" s="704"/>
      <c r="P74" s="704"/>
      <c r="Q74" s="704"/>
      <c r="R74" s="704"/>
      <c r="S74" s="704"/>
      <c r="T74" s="704"/>
      <c r="U74" s="704"/>
      <c r="V74" s="705"/>
      <c r="W74" s="228"/>
      <c r="X74" s="382" t="s">
        <v>339</v>
      </c>
      <c r="Y74" s="383"/>
      <c r="Z74" s="383"/>
      <c r="AA74" s="383" t="str">
        <f>IF(AD74="","Não possui laje",AD74)</f>
        <v>Não possui laje</v>
      </c>
      <c r="AB74" s="706"/>
      <c r="AC74" s="707"/>
      <c r="AD74" s="708"/>
      <c r="AE74" s="709" t="s">
        <v>340</v>
      </c>
      <c r="AF74" s="710"/>
      <c r="AG74" s="711">
        <f>L10</f>
        <v>0</v>
      </c>
      <c r="AH74" s="228"/>
      <c r="AI74" s="228"/>
      <c r="AJ74" s="228"/>
      <c r="AK74" s="228"/>
      <c r="AL74" s="228"/>
      <c r="AM74" s="228"/>
      <c r="AN74" s="228"/>
      <c r="AO74" s="228"/>
      <c r="AP74" s="228"/>
      <c r="AQ74" s="228"/>
      <c r="AR74" s="228"/>
      <c r="AS74" s="228"/>
      <c r="AT74" s="228"/>
      <c r="AU74" s="228"/>
      <c r="AV74" s="228"/>
      <c r="AW74" s="228"/>
      <c r="AX74" s="228"/>
      <c r="AY74" s="228"/>
      <c r="AZ74" s="228"/>
      <c r="BA74" s="228"/>
      <c r="BB74" s="228"/>
      <c r="BC74" s="228"/>
      <c r="BD74" s="228"/>
      <c r="HK74" s="703" t="s">
        <v>338</v>
      </c>
      <c r="HL74" s="704"/>
      <c r="HM74" s="704"/>
      <c r="HN74" s="704"/>
      <c r="HO74" s="704"/>
      <c r="HP74" s="704"/>
      <c r="HQ74" s="704"/>
      <c r="HR74" s="704"/>
      <c r="HS74" s="704"/>
      <c r="HT74" s="704"/>
      <c r="HU74" s="705"/>
      <c r="HV74" s="228"/>
      <c r="HW74" s="382" t="s">
        <v>339</v>
      </c>
      <c r="HX74" s="383"/>
      <c r="HY74" s="383"/>
      <c r="HZ74" s="383" t="str">
        <f>IF(IC74="","Não possui laje",IC74)</f>
        <v>Não possui laje</v>
      </c>
      <c r="IA74" s="706"/>
      <c r="IB74" s="707"/>
      <c r="IC74" s="708"/>
      <c r="ID74" s="709" t="s">
        <v>340</v>
      </c>
      <c r="IE74" s="710"/>
      <c r="IF74" s="711">
        <f>HK10</f>
        <v>0</v>
      </c>
      <c r="IG74" s="228"/>
      <c r="IH74" s="228"/>
      <c r="II74" s="228"/>
      <c r="IJ74" s="228"/>
      <c r="IK74" s="228"/>
      <c r="IL74" s="228"/>
      <c r="IM74" s="228"/>
      <c r="IN74" s="228"/>
      <c r="IO74" s="228"/>
      <c r="IP74" s="228"/>
      <c r="IQ74" s="228"/>
      <c r="IR74" s="228"/>
      <c r="IS74" s="228"/>
      <c r="IT74" s="228"/>
      <c r="IU74" s="228"/>
      <c r="IV74" s="228"/>
    </row>
    <row r="75" spans="1:256" s="220" customFormat="1" ht="13.5" customHeight="1" thickBot="1">
      <c r="B75" s="712"/>
      <c r="C75" s="713">
        <f>SUM(C76:C82)</f>
        <v>27</v>
      </c>
      <c r="D75" s="713" t="s">
        <v>253</v>
      </c>
      <c r="E75" s="713" t="s">
        <v>341</v>
      </c>
      <c r="F75" s="713" t="s">
        <v>253</v>
      </c>
      <c r="G75" s="713" t="s">
        <v>341</v>
      </c>
      <c r="H75" s="714">
        <f>SUM(I76:I100)</f>
        <v>0</v>
      </c>
      <c r="I75" s="715"/>
      <c r="J75" s="716"/>
      <c r="L75" s="717"/>
      <c r="M75" s="718"/>
      <c r="N75" s="719" t="s">
        <v>342</v>
      </c>
      <c r="O75" s="720"/>
      <c r="P75" s="719" t="s">
        <v>343</v>
      </c>
      <c r="Q75" s="720"/>
      <c r="R75" s="721" t="s">
        <v>344</v>
      </c>
      <c r="S75" s="722"/>
      <c r="T75" s="723" t="s">
        <v>345</v>
      </c>
      <c r="U75" s="724"/>
      <c r="V75" s="725"/>
      <c r="W75" s="228"/>
      <c r="X75" s="726" t="s">
        <v>346</v>
      </c>
      <c r="Y75" s="727"/>
      <c r="Z75" s="728"/>
      <c r="AA75" s="729" t="s">
        <v>195</v>
      </c>
      <c r="AB75" s="730" t="s">
        <v>347</v>
      </c>
      <c r="AC75" s="731"/>
      <c r="AD75" s="732" t="s">
        <v>348</v>
      </c>
      <c r="AE75" s="733" t="s">
        <v>349</v>
      </c>
      <c r="AF75" s="734" t="s">
        <v>11</v>
      </c>
      <c r="AG75" s="735"/>
      <c r="AH75" s="228"/>
      <c r="AI75" s="228"/>
      <c r="AJ75" s="228"/>
      <c r="AK75" s="228"/>
      <c r="AL75" s="228"/>
      <c r="AM75" s="228"/>
      <c r="AN75" s="228"/>
      <c r="AO75" s="228"/>
      <c r="AP75" s="228"/>
      <c r="AQ75" s="228"/>
      <c r="AR75" s="228"/>
      <c r="AS75" s="228"/>
      <c r="AT75" s="228"/>
      <c r="AU75" s="228"/>
      <c r="AV75" s="228"/>
      <c r="AW75" s="228"/>
      <c r="AX75" s="228"/>
      <c r="AY75" s="228"/>
      <c r="AZ75" s="228"/>
      <c r="BA75" s="228"/>
      <c r="BB75" s="228"/>
      <c r="BC75" s="228"/>
      <c r="BD75" s="228"/>
      <c r="HK75" s="717"/>
      <c r="HL75" s="718"/>
      <c r="HM75" s="719" t="s">
        <v>342</v>
      </c>
      <c r="HN75" s="720"/>
      <c r="HO75" s="719" t="s">
        <v>343</v>
      </c>
      <c r="HP75" s="720"/>
      <c r="HQ75" s="721" t="s">
        <v>344</v>
      </c>
      <c r="HR75" s="722"/>
      <c r="HS75" s="723" t="s">
        <v>345</v>
      </c>
      <c r="HT75" s="724"/>
      <c r="HU75" s="725"/>
      <c r="HV75" s="228"/>
      <c r="HW75" s="726" t="s">
        <v>346</v>
      </c>
      <c r="HX75" s="727"/>
      <c r="HY75" s="728"/>
      <c r="HZ75" s="729" t="s">
        <v>195</v>
      </c>
      <c r="IA75" s="730" t="s">
        <v>347</v>
      </c>
      <c r="IB75" s="731"/>
      <c r="IC75" s="732" t="s">
        <v>348</v>
      </c>
      <c r="ID75" s="733" t="s">
        <v>349</v>
      </c>
      <c r="IE75" s="734" t="s">
        <v>11</v>
      </c>
      <c r="IF75" s="735"/>
      <c r="IG75" s="228"/>
      <c r="IH75" s="228"/>
      <c r="II75" s="228"/>
      <c r="IJ75" s="228"/>
      <c r="IK75" s="228"/>
      <c r="IL75" s="228"/>
      <c r="IM75" s="228"/>
      <c r="IN75" s="228"/>
      <c r="IO75" s="228"/>
      <c r="IP75" s="228"/>
      <c r="IQ75" s="228"/>
      <c r="IR75" s="228"/>
      <c r="IS75" s="228"/>
      <c r="IT75" s="228"/>
      <c r="IU75" s="228"/>
      <c r="IV75" s="228"/>
    </row>
    <row r="76" spans="1:256" s="220" customFormat="1" ht="13.5" customHeight="1" thickBot="1">
      <c r="B76" s="736" t="s">
        <v>350</v>
      </c>
      <c r="C76" s="737">
        <f>D76</f>
        <v>0</v>
      </c>
      <c r="D76" s="737">
        <f>IF(M22&gt;0,M22,0)</f>
        <v>0</v>
      </c>
      <c r="E76" s="738">
        <f>IF($Z$49=0,0,D76/$Z$49)</f>
        <v>0</v>
      </c>
      <c r="F76" s="737">
        <f>IF(N22&gt;0,N22,0)</f>
        <v>0</v>
      </c>
      <c r="G76" s="738">
        <f t="shared" ref="G76:G82" si="70">IF($Z$49=0,0,F76/$Z$49)</f>
        <v>0</v>
      </c>
      <c r="H76" s="739">
        <f t="shared" ref="H76:H81" si="71">E76</f>
        <v>0</v>
      </c>
      <c r="I76" s="740"/>
      <c r="J76" s="741"/>
      <c r="L76" s="742" t="s">
        <v>351</v>
      </c>
      <c r="M76" s="743" t="s">
        <v>352</v>
      </c>
      <c r="N76" s="634" t="s">
        <v>353</v>
      </c>
      <c r="O76" s="634" t="s">
        <v>354</v>
      </c>
      <c r="P76" s="634" t="s">
        <v>353</v>
      </c>
      <c r="Q76" s="634" t="s">
        <v>354</v>
      </c>
      <c r="R76" s="744" t="s">
        <v>355</v>
      </c>
      <c r="S76" s="745"/>
      <c r="T76" s="746" t="s">
        <v>356</v>
      </c>
      <c r="U76" s="746" t="s">
        <v>357</v>
      </c>
      <c r="V76" s="747" t="s">
        <v>358</v>
      </c>
      <c r="W76" s="228"/>
      <c r="X76" s="748"/>
      <c r="Y76" s="749"/>
      <c r="Z76" s="749"/>
      <c r="AA76" s="749"/>
      <c r="AB76" s="749"/>
      <c r="AC76" s="749"/>
      <c r="AD76" s="749"/>
      <c r="AE76" s="750"/>
      <c r="AF76" s="750"/>
      <c r="AG76" s="751"/>
      <c r="AH76" s="228"/>
      <c r="AI76" s="228"/>
      <c r="AJ76" s="228"/>
      <c r="AK76" s="228"/>
      <c r="AL76" s="228"/>
      <c r="AM76" s="228"/>
      <c r="AN76" s="228"/>
      <c r="AO76" s="228"/>
      <c r="AP76" s="228"/>
      <c r="AQ76" s="228"/>
      <c r="AR76" s="228"/>
      <c r="AS76" s="228"/>
      <c r="AT76" s="228"/>
      <c r="AU76" s="228"/>
      <c r="AV76" s="228"/>
      <c r="AW76" s="228"/>
      <c r="AX76" s="228"/>
      <c r="AY76" s="228"/>
      <c r="AZ76" s="228"/>
      <c r="BA76" s="228"/>
      <c r="BB76" s="228"/>
      <c r="BC76" s="228"/>
      <c r="BD76" s="228"/>
      <c r="HK76" s="742" t="s">
        <v>351</v>
      </c>
      <c r="HL76" s="743" t="s">
        <v>352</v>
      </c>
      <c r="HM76" s="634" t="s">
        <v>353</v>
      </c>
      <c r="HN76" s="634" t="s">
        <v>354</v>
      </c>
      <c r="HO76" s="634" t="s">
        <v>353</v>
      </c>
      <c r="HP76" s="634" t="s">
        <v>354</v>
      </c>
      <c r="HQ76" s="744" t="s">
        <v>355</v>
      </c>
      <c r="HR76" s="745"/>
      <c r="HS76" s="746" t="s">
        <v>356</v>
      </c>
      <c r="HT76" s="746" t="s">
        <v>357</v>
      </c>
      <c r="HU76" s="747" t="s">
        <v>358</v>
      </c>
      <c r="HV76" s="228"/>
      <c r="HW76" s="748"/>
      <c r="HX76" s="749"/>
      <c r="HY76" s="749"/>
      <c r="HZ76" s="749"/>
      <c r="IA76" s="749"/>
      <c r="IB76" s="749"/>
      <c r="IC76" s="749"/>
      <c r="ID76" s="750"/>
      <c r="IE76" s="750"/>
      <c r="IF76" s="751"/>
      <c r="IG76" s="228"/>
      <c r="IH76" s="228"/>
      <c r="II76" s="228"/>
      <c r="IJ76" s="228"/>
      <c r="IK76" s="228"/>
      <c r="IL76" s="228"/>
      <c r="IM76" s="228"/>
      <c r="IN76" s="228"/>
      <c r="IO76" s="228"/>
      <c r="IP76" s="228"/>
      <c r="IQ76" s="228"/>
      <c r="IR76" s="228"/>
      <c r="IS76" s="228"/>
      <c r="IT76" s="228"/>
      <c r="IU76" s="228"/>
      <c r="IV76" s="228"/>
    </row>
    <row r="77" spans="1:256" s="220" customFormat="1" ht="12.75" customHeight="1">
      <c r="A77" s="220">
        <f>H42-G42</f>
        <v>23</v>
      </c>
      <c r="B77" s="752" t="s">
        <v>359</v>
      </c>
      <c r="C77" s="753">
        <f>IF(A78&gt;D77,0,D77-A78)</f>
        <v>0</v>
      </c>
      <c r="D77" s="753">
        <f>IF(M23&gt;0,M23,0)</f>
        <v>0</v>
      </c>
      <c r="E77" s="754">
        <f>IF($Z$49=0,0,C77/$Z$49)</f>
        <v>0</v>
      </c>
      <c r="F77" s="753">
        <f>IF(N23&gt;0,N23,0)</f>
        <v>0</v>
      </c>
      <c r="G77" s="754">
        <f t="shared" si="70"/>
        <v>0</v>
      </c>
      <c r="H77" s="755">
        <f t="shared" si="71"/>
        <v>0</v>
      </c>
      <c r="I77" s="756"/>
      <c r="J77" s="757"/>
      <c r="L77" s="594">
        <f>IF(R77=0,0,"Insertos")</f>
        <v>0</v>
      </c>
      <c r="M77" s="746">
        <f>IF(R77=0,0,"Produção")</f>
        <v>0</v>
      </c>
      <c r="N77" s="758">
        <f>IF(M77="ACC",0,IF(R77&gt;0,T77-20,0))</f>
        <v>0</v>
      </c>
      <c r="O77" s="759"/>
      <c r="P77" s="760">
        <f>IF(T77=0,0,T77-3)</f>
        <v>0</v>
      </c>
      <c r="Q77" s="759"/>
      <c r="R77" s="761"/>
      <c r="S77" s="762" t="s">
        <v>360</v>
      </c>
      <c r="T77" s="608">
        <f>IF(R77=0,0,$T$42)</f>
        <v>0</v>
      </c>
      <c r="U77" s="608">
        <f>IF(T77=0,0,T77+10)</f>
        <v>0</v>
      </c>
      <c r="V77" s="763"/>
      <c r="W77" s="228"/>
      <c r="X77" s="764" t="s">
        <v>361</v>
      </c>
      <c r="Y77" s="765"/>
      <c r="Z77" s="766"/>
      <c r="AA77" s="767">
        <v>7</v>
      </c>
      <c r="AB77" s="768">
        <f>IF($AK$23=0,0,(IF($F$39=0,0,$F$39+AA77)))</f>
        <v>40043</v>
      </c>
      <c r="AC77" s="769"/>
      <c r="AD77" s="770">
        <f>IF(AB74=0,0,(IF($H$39=0,0,$H$39+AA77)))</f>
        <v>0</v>
      </c>
      <c r="AE77" s="771"/>
      <c r="AF77" s="772" t="s">
        <v>70</v>
      </c>
      <c r="AG77" s="773"/>
      <c r="AH77" s="228"/>
      <c r="AI77" s="228"/>
      <c r="AJ77" s="228"/>
      <c r="AK77" s="228"/>
      <c r="AL77" s="228"/>
      <c r="AM77" s="228"/>
      <c r="AX77" s="228"/>
      <c r="AY77" s="228"/>
      <c r="AZ77" s="228"/>
      <c r="BA77" s="228"/>
      <c r="BB77" s="228"/>
      <c r="BC77" s="228"/>
      <c r="BD77" s="228"/>
      <c r="HK77" s="594">
        <f>IF(HQ77=0,0,"Insertos")</f>
        <v>0</v>
      </c>
      <c r="HL77" s="746">
        <f>IF(HQ77=0,0,"Produção")</f>
        <v>0</v>
      </c>
      <c r="HM77" s="758">
        <f>IF(HL77="ACC",0,IF(HQ77&gt;0,HS77-20,0))</f>
        <v>0</v>
      </c>
      <c r="HN77" s="759"/>
      <c r="HO77" s="760">
        <f>IF(HS77=0,0,HS77-3)</f>
        <v>0</v>
      </c>
      <c r="HP77" s="759"/>
      <c r="HQ77" s="761"/>
      <c r="HR77" s="762" t="s">
        <v>360</v>
      </c>
      <c r="HS77" s="608">
        <f>IF(HQ77=0,0,$T$42)</f>
        <v>0</v>
      </c>
      <c r="HT77" s="608">
        <f>IF(HS77=0,0,HS77+10)</f>
        <v>0</v>
      </c>
      <c r="HU77" s="763"/>
      <c r="HV77" s="228"/>
      <c r="HW77" s="764" t="s">
        <v>361</v>
      </c>
      <c r="HX77" s="765"/>
      <c r="HY77" s="766"/>
      <c r="HZ77" s="767">
        <v>7</v>
      </c>
      <c r="IA77" s="768">
        <f>IF($AK$23=0,0,(IF($F$39=0,0,$F$39+HZ77)))</f>
        <v>40043</v>
      </c>
      <c r="IB77" s="769"/>
      <c r="IC77" s="770">
        <f>IF(IA74=0,0,(IF($H$39=0,0,$H$39+HZ77)))</f>
        <v>0</v>
      </c>
      <c r="ID77" s="771"/>
      <c r="IE77" s="772" t="s">
        <v>70</v>
      </c>
      <c r="IF77" s="773"/>
      <c r="IG77" s="228"/>
      <c r="IH77" s="228"/>
      <c r="II77" s="228"/>
      <c r="IJ77" s="228"/>
      <c r="IK77" s="228"/>
      <c r="IL77" s="228"/>
    </row>
    <row r="78" spans="1:256" s="220" customFormat="1" ht="12.75" customHeight="1">
      <c r="B78" s="774" t="s">
        <v>362</v>
      </c>
      <c r="C78" s="753">
        <f>D78</f>
        <v>0</v>
      </c>
      <c r="D78" s="753">
        <f>IF(T24&gt;0,T24,0)</f>
        <v>0</v>
      </c>
      <c r="E78" s="754">
        <f>IF($Z$49=0,0,D78/$Z$49)</f>
        <v>0</v>
      </c>
      <c r="F78" s="753">
        <f>IF(U24&gt;0,U24,0)</f>
        <v>0</v>
      </c>
      <c r="G78" s="754">
        <f t="shared" si="70"/>
        <v>0</v>
      </c>
      <c r="H78" s="755">
        <f t="shared" si="71"/>
        <v>0</v>
      </c>
      <c r="I78" s="756"/>
      <c r="J78" s="757"/>
      <c r="L78" s="594">
        <f>IF(R78=0,0,"SPDA")</f>
        <v>0</v>
      </c>
      <c r="M78" s="746">
        <f>IF(R78=0,0,"Produção")</f>
        <v>0</v>
      </c>
      <c r="N78" s="760">
        <f>IF(R78&gt;0,T78-8,0)</f>
        <v>0</v>
      </c>
      <c r="O78" s="759"/>
      <c r="P78" s="760">
        <f>IF(T78=0,0,T78-3)</f>
        <v>0</v>
      </c>
      <c r="Q78" s="759"/>
      <c r="R78" s="761"/>
      <c r="S78" s="762" t="s">
        <v>360</v>
      </c>
      <c r="T78" s="608">
        <f>IF(R78=0,0,$T$42)</f>
        <v>0</v>
      </c>
      <c r="U78" s="608">
        <f>IF(T78=0,0,T78+10)</f>
        <v>0</v>
      </c>
      <c r="V78" s="763"/>
      <c r="W78" s="228"/>
      <c r="X78" s="775" t="s">
        <v>363</v>
      </c>
      <c r="Y78" s="776"/>
      <c r="Z78" s="777"/>
      <c r="AA78" s="778">
        <v>7</v>
      </c>
      <c r="AB78" s="779">
        <f>IF($AK$23=0,0,(IF($F$42=0,0,$F$42+AA78)))</f>
        <v>40073</v>
      </c>
      <c r="AC78" s="780"/>
      <c r="AD78" s="781">
        <f>IF(X75=0,0,(IF($H$42=0,0,$H$42+AA78)))</f>
        <v>40073</v>
      </c>
      <c r="AE78" s="782"/>
      <c r="AF78" s="783" t="s">
        <v>64</v>
      </c>
      <c r="AG78" s="784"/>
      <c r="AH78" s="228"/>
      <c r="AI78" s="228"/>
      <c r="AJ78" s="228"/>
      <c r="AK78" s="228"/>
      <c r="AL78" s="228"/>
      <c r="AM78" s="228"/>
      <c r="AX78" s="228"/>
      <c r="AY78" s="228"/>
      <c r="AZ78" s="228"/>
      <c r="BA78" s="228"/>
      <c r="BB78" s="228"/>
      <c r="BC78" s="228"/>
      <c r="BD78" s="228"/>
      <c r="HK78" s="594">
        <f>IF(HQ78=0,0,"SPDA")</f>
        <v>0</v>
      </c>
      <c r="HL78" s="746">
        <f>IF(HQ78=0,0,"Produção")</f>
        <v>0</v>
      </c>
      <c r="HM78" s="760">
        <f>IF(HQ78&gt;0,HS78-8,0)</f>
        <v>0</v>
      </c>
      <c r="HN78" s="759"/>
      <c r="HO78" s="760">
        <f>IF(HS78=0,0,HS78-3)</f>
        <v>0</v>
      </c>
      <c r="HP78" s="759"/>
      <c r="HQ78" s="761"/>
      <c r="HR78" s="762" t="s">
        <v>360</v>
      </c>
      <c r="HS78" s="608">
        <f>IF(HQ78=0,0,$T$42)</f>
        <v>0</v>
      </c>
      <c r="HT78" s="608">
        <f>IF(HS78=0,0,HS78+10)</f>
        <v>0</v>
      </c>
      <c r="HU78" s="763"/>
      <c r="HV78" s="228"/>
      <c r="HW78" s="775" t="s">
        <v>363</v>
      </c>
      <c r="HX78" s="776"/>
      <c r="HY78" s="777"/>
      <c r="HZ78" s="778">
        <v>7</v>
      </c>
      <c r="IA78" s="779">
        <f>IF($AK$23=0,0,(IF($F$42=0,0,$F$42+HZ78)))</f>
        <v>40073</v>
      </c>
      <c r="IB78" s="780"/>
      <c r="IC78" s="781">
        <f>IF(HW75=0,0,(IF($H$42=0,0,$H$42+HZ78)))</f>
        <v>40073</v>
      </c>
      <c r="ID78" s="782"/>
      <c r="IE78" s="783" t="s">
        <v>64</v>
      </c>
      <c r="IF78" s="784"/>
      <c r="IG78" s="228"/>
      <c r="IH78" s="228"/>
      <c r="II78" s="228"/>
      <c r="IJ78" s="228"/>
      <c r="IK78" s="228"/>
      <c r="IL78" s="228"/>
    </row>
    <row r="79" spans="1:256" s="220" customFormat="1" ht="12.75" customHeight="1">
      <c r="B79" s="785" t="s">
        <v>364</v>
      </c>
      <c r="C79" s="786">
        <f>D79</f>
        <v>9</v>
      </c>
      <c r="D79" s="786">
        <f>IF(AA25&gt;0,AA25,0)</f>
        <v>9</v>
      </c>
      <c r="E79" s="787">
        <f>IF($Z$49=0,0,D79/$Z$49)</f>
        <v>0</v>
      </c>
      <c r="F79" s="786">
        <f>IF(AB25&gt;0,AB25,0)</f>
        <v>0</v>
      </c>
      <c r="G79" s="787">
        <f t="shared" si="70"/>
        <v>0</v>
      </c>
      <c r="H79" s="755">
        <f t="shared" si="71"/>
        <v>0</v>
      </c>
      <c r="I79" s="756"/>
      <c r="J79" s="757"/>
      <c r="L79" s="594">
        <f>IF(R79=0,0,"Tubos AP")</f>
        <v>0</v>
      </c>
      <c r="M79" s="746">
        <f>IF(R79=0,0,"Produção")</f>
        <v>0</v>
      </c>
      <c r="N79" s="760">
        <f>IF(R79&gt;0,T79-10,0)</f>
        <v>0</v>
      </c>
      <c r="O79" s="759"/>
      <c r="P79" s="760">
        <f>IF(T79=0,0,T79-3)</f>
        <v>0</v>
      </c>
      <c r="Q79" s="759"/>
      <c r="R79" s="761"/>
      <c r="S79" s="762" t="s">
        <v>360</v>
      </c>
      <c r="T79" s="788">
        <f>IF(R79=0,0,T42)</f>
        <v>0</v>
      </c>
      <c r="U79" s="788">
        <f>IF(T79=0,0,T79+10)</f>
        <v>0</v>
      </c>
      <c r="V79" s="763"/>
      <c r="W79" s="228"/>
      <c r="X79" s="775" t="s">
        <v>365</v>
      </c>
      <c r="Y79" s="776"/>
      <c r="Z79" s="777"/>
      <c r="AA79" s="789">
        <v>7</v>
      </c>
      <c r="AB79" s="779">
        <f>IF($AB$78=0,0,$AB$78+$AA$79)</f>
        <v>40080</v>
      </c>
      <c r="AC79" s="780"/>
      <c r="AD79" s="790">
        <f>IF(AD78=0,0,AD78+AA79)</f>
        <v>40080</v>
      </c>
      <c r="AE79" s="782"/>
      <c r="AF79" s="791" t="str">
        <f>$E$4</f>
        <v>Adilson</v>
      </c>
      <c r="AG79" s="792"/>
      <c r="AH79" s="228"/>
      <c r="AI79" s="228"/>
      <c r="AJ79" s="228"/>
      <c r="AK79" s="228"/>
      <c r="AL79" s="228"/>
      <c r="AM79" s="228"/>
      <c r="AX79" s="228"/>
      <c r="AY79" s="228"/>
      <c r="AZ79" s="228"/>
      <c r="BA79" s="228"/>
      <c r="BB79" s="228"/>
      <c r="BC79" s="228"/>
      <c r="BD79" s="228"/>
      <c r="HK79" s="594">
        <f>IF(HQ79=0,0,"Tubos AP")</f>
        <v>0</v>
      </c>
      <c r="HL79" s="746">
        <f>IF(HQ79=0,0,"Produção")</f>
        <v>0</v>
      </c>
      <c r="HM79" s="760">
        <f>IF(HQ79&gt;0,HS79-10,0)</f>
        <v>0</v>
      </c>
      <c r="HN79" s="759"/>
      <c r="HO79" s="760">
        <f>IF(HS79=0,0,HS79-3)</f>
        <v>0</v>
      </c>
      <c r="HP79" s="759"/>
      <c r="HQ79" s="761"/>
      <c r="HR79" s="762" t="s">
        <v>360</v>
      </c>
      <c r="HS79" s="788">
        <f>IF(HQ79=0,0,HS42)</f>
        <v>0</v>
      </c>
      <c r="HT79" s="788">
        <f>IF(HS79=0,0,HS79+10)</f>
        <v>0</v>
      </c>
      <c r="HU79" s="763"/>
      <c r="HV79" s="228"/>
      <c r="HW79" s="775" t="s">
        <v>365</v>
      </c>
      <c r="HX79" s="776"/>
      <c r="HY79" s="777"/>
      <c r="HZ79" s="789">
        <v>7</v>
      </c>
      <c r="IA79" s="779">
        <f>IF($AB$78=0,0,$AB$78+$AA$79)</f>
        <v>40080</v>
      </c>
      <c r="IB79" s="780"/>
      <c r="IC79" s="790">
        <f>IF(IC78=0,0,IC78+HZ79)</f>
        <v>40080</v>
      </c>
      <c r="ID79" s="782"/>
      <c r="IE79" s="791" t="str">
        <f>$E$4</f>
        <v>Adilson</v>
      </c>
      <c r="IF79" s="792"/>
      <c r="IG79" s="228"/>
      <c r="IH79" s="228"/>
      <c r="II79" s="228"/>
      <c r="IJ79" s="228"/>
      <c r="IK79" s="228"/>
      <c r="IL79" s="228"/>
    </row>
    <row r="80" spans="1:256" s="220" customFormat="1" ht="12.75" customHeight="1">
      <c r="B80" s="785" t="s">
        <v>366</v>
      </c>
      <c r="C80" s="786">
        <f>D80</f>
        <v>0</v>
      </c>
      <c r="D80" s="786">
        <f>IF(AO27&gt;0,AO27,0)</f>
        <v>0</v>
      </c>
      <c r="E80" s="787">
        <f>IF($Z$49=0,0,D80/$Z$49)</f>
        <v>0</v>
      </c>
      <c r="F80" s="786">
        <f>IF(AP27&gt;0,AP27,0)</f>
        <v>0</v>
      </c>
      <c r="G80" s="787">
        <f t="shared" si="70"/>
        <v>0</v>
      </c>
      <c r="H80" s="755">
        <f t="shared" si="71"/>
        <v>0</v>
      </c>
      <c r="I80" s="756"/>
      <c r="J80" s="757"/>
      <c r="L80" s="594">
        <f>IF(R80=0,0,"Tirante")</f>
        <v>0</v>
      </c>
      <c r="M80" s="746">
        <f>IF(R80=0,0,"Serviços")</f>
        <v>0</v>
      </c>
      <c r="N80" s="760">
        <f>IF(R80&gt;0,T80-10,0)</f>
        <v>0</v>
      </c>
      <c r="O80" s="759"/>
      <c r="P80" s="760">
        <f>IF(T80=0,0,T80-3)</f>
        <v>0</v>
      </c>
      <c r="Q80" s="759"/>
      <c r="R80" s="761"/>
      <c r="S80" s="762" t="s">
        <v>360</v>
      </c>
      <c r="T80" s="788">
        <f>IF(R80=0,0,$U$43-($S$43*0.2))</f>
        <v>0</v>
      </c>
      <c r="U80" s="788">
        <f>IF(T80=0,0,T80+($S$44*0.2))</f>
        <v>0</v>
      </c>
      <c r="V80" s="763"/>
      <c r="W80" s="228"/>
      <c r="X80" s="775" t="s">
        <v>367</v>
      </c>
      <c r="Y80" s="776"/>
      <c r="Z80" s="777"/>
      <c r="AA80" s="789">
        <v>-2</v>
      </c>
      <c r="AB80" s="779">
        <f>IF(R43=0,0,R43+AA80)</f>
        <v>40172</v>
      </c>
      <c r="AC80" s="780"/>
      <c r="AD80" s="793">
        <f>IF(U43=0,0,U43+AA80)</f>
        <v>40199</v>
      </c>
      <c r="AE80" s="782"/>
      <c r="AF80" s="791" t="str">
        <f>AF79</f>
        <v>Adilson</v>
      </c>
      <c r="AG80" s="792"/>
      <c r="AH80" s="228"/>
      <c r="AI80" s="228"/>
      <c r="AJ80" s="228"/>
      <c r="AK80" s="228"/>
      <c r="AL80" s="228"/>
      <c r="AM80" s="228"/>
      <c r="AX80" s="228"/>
      <c r="AY80" s="228"/>
      <c r="AZ80" s="228"/>
      <c r="BA80" s="228"/>
      <c r="BB80" s="228"/>
      <c r="BC80" s="228"/>
      <c r="BD80" s="228"/>
      <c r="HK80" s="594">
        <f>IF(HQ80=0,0,"Tirante")</f>
        <v>0</v>
      </c>
      <c r="HL80" s="746">
        <f>IF(HQ80=0,0,"Serviços")</f>
        <v>0</v>
      </c>
      <c r="HM80" s="760">
        <f>IF(HQ80&gt;0,HS80-10,0)</f>
        <v>0</v>
      </c>
      <c r="HN80" s="759"/>
      <c r="HO80" s="760">
        <f>IF(HS80=0,0,HS80-3)</f>
        <v>0</v>
      </c>
      <c r="HP80" s="759"/>
      <c r="HQ80" s="761"/>
      <c r="HR80" s="762" t="s">
        <v>360</v>
      </c>
      <c r="HS80" s="788">
        <f>IF(HQ80=0,0,$U$43-($S$43*0.2))</f>
        <v>0</v>
      </c>
      <c r="HT80" s="788">
        <f>IF(HS80=0,0,HS80+($S$44*0.2))</f>
        <v>0</v>
      </c>
      <c r="HU80" s="763"/>
      <c r="HV80" s="228"/>
      <c r="HW80" s="775" t="s">
        <v>367</v>
      </c>
      <c r="HX80" s="776"/>
      <c r="HY80" s="777"/>
      <c r="HZ80" s="789">
        <v>-2</v>
      </c>
      <c r="IA80" s="779">
        <f>IF(HQ43=0,0,HQ43+HZ80)</f>
        <v>0</v>
      </c>
      <c r="IB80" s="780"/>
      <c r="IC80" s="793">
        <f>IF(HT43=0,0,HT43+HZ80)</f>
        <v>0</v>
      </c>
      <c r="ID80" s="782"/>
      <c r="IE80" s="791" t="str">
        <f>IE79</f>
        <v>Adilson</v>
      </c>
      <c r="IF80" s="792"/>
      <c r="IG80" s="228"/>
      <c r="IH80" s="228"/>
      <c r="II80" s="228"/>
      <c r="IJ80" s="228"/>
      <c r="IK80" s="228"/>
      <c r="IL80" s="228"/>
    </row>
    <row r="81" spans="1:256" s="220" customFormat="1" ht="12.75" customHeight="1">
      <c r="B81" s="785" t="s">
        <v>8</v>
      </c>
      <c r="C81" s="786">
        <f>D81</f>
        <v>18</v>
      </c>
      <c r="D81" s="786">
        <f>IF(AV28&gt;0,AV28,0)</f>
        <v>18</v>
      </c>
      <c r="E81" s="787">
        <f>IF($Z$49=0,0,D81/$Z$49)</f>
        <v>0</v>
      </c>
      <c r="F81" s="786">
        <f>IF(AW28&gt;0,AW28,0)</f>
        <v>0</v>
      </c>
      <c r="G81" s="787">
        <f t="shared" si="70"/>
        <v>0</v>
      </c>
      <c r="H81" s="755">
        <f t="shared" si="71"/>
        <v>0</v>
      </c>
      <c r="I81" s="756"/>
      <c r="J81" s="757"/>
      <c r="L81" s="594">
        <f>IF(R81=0,0,"Contraventamento")</f>
        <v>0</v>
      </c>
      <c r="M81" s="746">
        <f>IF(R81=0,0,"Serviços")</f>
        <v>0</v>
      </c>
      <c r="N81" s="760">
        <f>IF(R81&gt;0,T81-10,0)</f>
        <v>0</v>
      </c>
      <c r="O81" s="759"/>
      <c r="P81" s="760"/>
      <c r="Q81" s="759"/>
      <c r="R81" s="761"/>
      <c r="S81" s="762" t="s">
        <v>360</v>
      </c>
      <c r="T81" s="788">
        <f>IF(R81=0,0,$U$43-($S$43*0.2))</f>
        <v>0</v>
      </c>
      <c r="U81" s="788">
        <f>IF(T81=0,0,T81+($S$44*0.2))</f>
        <v>0</v>
      </c>
      <c r="V81" s="763"/>
      <c r="W81" s="228"/>
      <c r="X81" s="794" t="s">
        <v>368</v>
      </c>
      <c r="Y81" s="795"/>
      <c r="Z81" s="796"/>
      <c r="AA81" s="778">
        <v>3</v>
      </c>
      <c r="AB81" s="797">
        <f>IF(AB80=0,0,AB80+AA81)</f>
        <v>40175</v>
      </c>
      <c r="AC81" s="798"/>
      <c r="AD81" s="793">
        <f>IF(AD80=0,0,AD80+AA81)</f>
        <v>40202</v>
      </c>
      <c r="AE81" s="799"/>
      <c r="AF81" s="800" t="str">
        <f>AF79</f>
        <v>Adilson</v>
      </c>
      <c r="AG81" s="801"/>
      <c r="AH81" s="228"/>
      <c r="AI81" s="228"/>
      <c r="AJ81" s="228"/>
      <c r="AK81" s="228"/>
      <c r="AL81" s="228"/>
      <c r="AM81" s="228"/>
      <c r="AX81" s="228"/>
      <c r="AY81" s="228"/>
      <c r="AZ81" s="228"/>
      <c r="BA81" s="228"/>
      <c r="BB81" s="228"/>
      <c r="BC81" s="228"/>
      <c r="BD81" s="228"/>
      <c r="HK81" s="594">
        <f>IF(HQ81=0,0,"Contraventamento")</f>
        <v>0</v>
      </c>
      <c r="HL81" s="746">
        <f>IF(HQ81=0,0,"Serviços")</f>
        <v>0</v>
      </c>
      <c r="HM81" s="760">
        <f>IF(HQ81&gt;0,HS81-10,0)</f>
        <v>0</v>
      </c>
      <c r="HN81" s="759"/>
      <c r="HO81" s="760"/>
      <c r="HP81" s="759"/>
      <c r="HQ81" s="761"/>
      <c r="HR81" s="762" t="s">
        <v>360</v>
      </c>
      <c r="HS81" s="788">
        <f>IF(HQ81=0,0,$U$43-($S$43*0.2))</f>
        <v>0</v>
      </c>
      <c r="HT81" s="788">
        <f>IF(HS81=0,0,HS81+($S$44*0.2))</f>
        <v>0</v>
      </c>
      <c r="HU81" s="763"/>
      <c r="HV81" s="228"/>
      <c r="HW81" s="794" t="s">
        <v>368</v>
      </c>
      <c r="HX81" s="795"/>
      <c r="HY81" s="796"/>
      <c r="HZ81" s="778">
        <v>3</v>
      </c>
      <c r="IA81" s="797">
        <f>IF(IA80=0,0,IA80+HZ81)</f>
        <v>0</v>
      </c>
      <c r="IB81" s="798"/>
      <c r="IC81" s="793">
        <f>IF(IC80=0,0,IC80+HZ81)</f>
        <v>0</v>
      </c>
      <c r="ID81" s="799"/>
      <c r="IE81" s="800" t="str">
        <f>IE79</f>
        <v>Adilson</v>
      </c>
      <c r="IF81" s="801"/>
      <c r="IG81" s="228"/>
      <c r="IH81" s="228"/>
      <c r="II81" s="228"/>
      <c r="IJ81" s="228"/>
      <c r="IK81" s="228"/>
      <c r="IL81" s="228"/>
    </row>
    <row r="82" spans="1:256" s="220" customFormat="1" ht="12.75" customHeight="1" thickBot="1">
      <c r="B82" s="802" t="s">
        <v>369</v>
      </c>
      <c r="C82" s="803">
        <f>IF($Z$49=0,0,($Z$49-SUM(C76:C81)))</f>
        <v>0</v>
      </c>
      <c r="D82" s="803"/>
      <c r="E82" s="803">
        <f>IF($Z$49=0,0,D82/$Z$49)</f>
        <v>0</v>
      </c>
      <c r="F82" s="803">
        <f>C82-D82</f>
        <v>0</v>
      </c>
      <c r="G82" s="804">
        <f t="shared" si="70"/>
        <v>0</v>
      </c>
      <c r="H82" s="805">
        <f>SUM(E82,G82)</f>
        <v>0</v>
      </c>
      <c r="I82" s="806"/>
      <c r="J82" s="807"/>
      <c r="L82" s="594">
        <f>IF(R82=0,0,"laje")</f>
        <v>0</v>
      </c>
      <c r="M82" s="746">
        <f>IF(R82=0,0,"Comercial")</f>
        <v>0</v>
      </c>
      <c r="N82" s="760">
        <f>IF(R82&gt;0,T82-15,0)</f>
        <v>0</v>
      </c>
      <c r="O82" s="759"/>
      <c r="P82" s="760">
        <f>IF(T82=0,0,T82-10)</f>
        <v>0</v>
      </c>
      <c r="Q82" s="759"/>
      <c r="R82" s="761"/>
      <c r="S82" s="762" t="s">
        <v>164</v>
      </c>
      <c r="T82" s="608">
        <f>IF(R82=0,0,IF(W43&gt;0,W43,T43))</f>
        <v>0</v>
      </c>
      <c r="U82" s="608">
        <f>IF(T82=0,0,T82+S43)</f>
        <v>0</v>
      </c>
      <c r="V82" s="808"/>
      <c r="W82" s="228"/>
      <c r="X82" s="809" t="s">
        <v>370</v>
      </c>
      <c r="Y82" s="810"/>
      <c r="Z82" s="811"/>
      <c r="AA82" s="812">
        <v>7</v>
      </c>
      <c r="AB82" s="813">
        <f>IF(AB81=0,0,AB81+AA82)</f>
        <v>40182</v>
      </c>
      <c r="AC82" s="814"/>
      <c r="AD82" s="815">
        <f>IF(AD81=0,0,AD81+AA82)</f>
        <v>40209</v>
      </c>
      <c r="AE82" s="816"/>
      <c r="AF82" s="817" t="s">
        <v>371</v>
      </c>
      <c r="AG82" s="818"/>
      <c r="AH82" s="228"/>
      <c r="AI82" s="228"/>
      <c r="AJ82" s="228"/>
      <c r="AK82" s="228"/>
      <c r="AL82" s="228"/>
      <c r="AM82" s="228"/>
      <c r="AX82" s="228"/>
      <c r="AY82" s="228"/>
      <c r="AZ82" s="228"/>
      <c r="BA82" s="228"/>
      <c r="BB82" s="228"/>
      <c r="BC82" s="228"/>
      <c r="BD82" s="228"/>
      <c r="HK82" s="594">
        <f>IF(HQ82=0,0,"laje")</f>
        <v>0</v>
      </c>
      <c r="HL82" s="746">
        <f>IF(HQ82=0,0,"Comercial")</f>
        <v>0</v>
      </c>
      <c r="HM82" s="760">
        <f>IF(HQ82&gt;0,HS82-15,0)</f>
        <v>0</v>
      </c>
      <c r="HN82" s="759"/>
      <c r="HO82" s="760">
        <f>IF(HS82=0,0,HS82-10)</f>
        <v>0</v>
      </c>
      <c r="HP82" s="759"/>
      <c r="HQ82" s="761"/>
      <c r="HR82" s="762" t="s">
        <v>164</v>
      </c>
      <c r="HS82" s="608">
        <f>IF(HQ82=0,0,IF(HV43&gt;0,HV43,HS43))</f>
        <v>0</v>
      </c>
      <c r="HT82" s="608">
        <f>IF(HS82=0,0,HS82+HR43)</f>
        <v>0</v>
      </c>
      <c r="HU82" s="808"/>
      <c r="HV82" s="228"/>
      <c r="HW82" s="809" t="s">
        <v>370</v>
      </c>
      <c r="HX82" s="810"/>
      <c r="HY82" s="811"/>
      <c r="HZ82" s="812">
        <v>7</v>
      </c>
      <c r="IA82" s="813">
        <f>IF(IA81=0,0,IA81+HZ82)</f>
        <v>0</v>
      </c>
      <c r="IB82" s="814"/>
      <c r="IC82" s="815">
        <f>IF(IC81=0,0,IC81+HZ82)</f>
        <v>0</v>
      </c>
      <c r="ID82" s="816"/>
      <c r="IE82" s="817" t="s">
        <v>371</v>
      </c>
      <c r="IF82" s="818"/>
      <c r="IG82" s="228"/>
      <c r="IH82" s="228"/>
      <c r="II82" s="228"/>
      <c r="IJ82" s="228"/>
      <c r="IK82" s="228"/>
      <c r="IL82" s="228"/>
    </row>
    <row r="83" spans="1:256" s="220" customFormat="1" ht="13.5" customHeight="1" thickBot="1">
      <c r="L83" s="819">
        <f>IF(R83=0,0,"Domus")</f>
        <v>0</v>
      </c>
      <c r="M83" s="746">
        <f>IF(R83=0,0,"Líderes")</f>
        <v>0</v>
      </c>
      <c r="N83" s="760">
        <f>IF(R83&gt;0,T83-15,0)</f>
        <v>0</v>
      </c>
      <c r="O83" s="759"/>
      <c r="P83" s="760">
        <f>IF(T83=0,0,T83-10)</f>
        <v>0</v>
      </c>
      <c r="Q83" s="759"/>
      <c r="R83" s="761"/>
      <c r="S83" s="762" t="s">
        <v>372</v>
      </c>
      <c r="T83" s="788">
        <f>IF(R83=0,0,$U$43-($S$43*0.2))</f>
        <v>0</v>
      </c>
      <c r="U83" s="788">
        <f>IF(T83=0,0,T83+($S$44*0.2))</f>
        <v>0</v>
      </c>
      <c r="V83" s="808"/>
      <c r="W83" s="228"/>
      <c r="X83" s="228"/>
      <c r="AJ83" s="228"/>
      <c r="AK83" s="228"/>
      <c r="AL83" s="228"/>
      <c r="AM83" s="228"/>
      <c r="AN83" s="228"/>
      <c r="AO83" s="228"/>
      <c r="AZ83" s="228"/>
      <c r="BA83" s="228"/>
      <c r="BB83" s="228"/>
      <c r="BC83" s="228"/>
      <c r="BD83" s="228"/>
      <c r="BE83" s="228"/>
      <c r="BF83" s="228"/>
      <c r="HK83" s="819">
        <f>IF(HQ83=0,0,"Domus")</f>
        <v>0</v>
      </c>
      <c r="HL83" s="746">
        <f>IF(HQ83=0,0,"Líderes")</f>
        <v>0</v>
      </c>
      <c r="HM83" s="760">
        <f>IF(HQ83&gt;0,HS83-15,0)</f>
        <v>0</v>
      </c>
      <c r="HN83" s="759"/>
      <c r="HO83" s="760">
        <f>IF(HS83=0,0,HS83-10)</f>
        <v>0</v>
      </c>
      <c r="HP83" s="759"/>
      <c r="HQ83" s="761"/>
      <c r="HR83" s="762" t="s">
        <v>372</v>
      </c>
      <c r="HS83" s="788">
        <f>IF(HQ83=0,0,$U$43-($S$43*0.2))</f>
        <v>0</v>
      </c>
      <c r="HT83" s="788">
        <f>IF(HS83=0,0,HS83+($S$44*0.2))</f>
        <v>0</v>
      </c>
      <c r="HU83" s="808"/>
      <c r="HV83" s="228"/>
      <c r="HW83" s="228"/>
      <c r="II83" s="228"/>
      <c r="IJ83" s="228"/>
      <c r="IK83" s="228"/>
      <c r="IL83" s="228"/>
      <c r="IM83" s="228"/>
      <c r="IN83" s="228"/>
    </row>
    <row r="84" spans="1:256" s="220" customFormat="1" ht="12" thickBot="1">
      <c r="L84" s="594">
        <f>IF(R84=0,0,"Rufos")</f>
        <v>0</v>
      </c>
      <c r="M84" s="746">
        <f>IF(R84=0,0,"Líderes")</f>
        <v>0</v>
      </c>
      <c r="N84" s="760">
        <f t="shared" ref="N84:N89" si="72">IF(R84&gt;0,T84-10,0)</f>
        <v>0</v>
      </c>
      <c r="O84" s="820"/>
      <c r="P84" s="760">
        <f>IF(T84=0,0,T84-5)</f>
        <v>0</v>
      </c>
      <c r="Q84" s="820"/>
      <c r="R84" s="821"/>
      <c r="S84" s="762" t="s">
        <v>372</v>
      </c>
      <c r="T84" s="788">
        <f>IF(R84=0,0,$U$44-($S$44*0.2))</f>
        <v>0</v>
      </c>
      <c r="U84" s="788">
        <f>IF(T84=0,0,T84+($S$44*0.2))</f>
        <v>0</v>
      </c>
      <c r="V84" s="808"/>
      <c r="W84" s="228"/>
      <c r="X84" s="822" t="s">
        <v>373</v>
      </c>
      <c r="Y84" s="823"/>
      <c r="Z84" s="702"/>
      <c r="AA84" s="824"/>
      <c r="AB84" s="824"/>
      <c r="AC84" s="824"/>
      <c r="AD84" s="825" t="s">
        <v>374</v>
      </c>
      <c r="AE84" s="826"/>
      <c r="AF84" s="824"/>
      <c r="AG84" s="827" t="s">
        <v>375</v>
      </c>
      <c r="AJ84" s="228"/>
      <c r="AK84" s="228"/>
      <c r="AL84" s="228"/>
      <c r="AM84" s="228"/>
      <c r="AN84" s="228"/>
      <c r="AO84" s="228"/>
      <c r="AZ84" s="228"/>
      <c r="BA84" s="228"/>
      <c r="BB84" s="228"/>
      <c r="BC84" s="228"/>
      <c r="BD84" s="228"/>
      <c r="BE84" s="228"/>
      <c r="BF84" s="228"/>
      <c r="HK84" s="594">
        <f>IF(HQ84=0,0,"Rufos")</f>
        <v>0</v>
      </c>
      <c r="HL84" s="746">
        <f>IF(HQ84=0,0,"Líderes")</f>
        <v>0</v>
      </c>
      <c r="HM84" s="760">
        <f t="shared" ref="HM84:HM89" si="73">IF(HQ84&gt;0,HS84-10,0)</f>
        <v>0</v>
      </c>
      <c r="HN84" s="820"/>
      <c r="HO84" s="760">
        <f>IF(HS84=0,0,HS84-5)</f>
        <v>0</v>
      </c>
      <c r="HP84" s="820"/>
      <c r="HQ84" s="821"/>
      <c r="HR84" s="762" t="s">
        <v>372</v>
      </c>
      <c r="HS84" s="788">
        <f>IF(HQ84=0,0,$U$44-($S$44*0.2))</f>
        <v>0</v>
      </c>
      <c r="HT84" s="788">
        <f>IF(HS84=0,0,HS84+($S$44*0.2))</f>
        <v>0</v>
      </c>
      <c r="HU84" s="808"/>
      <c r="HV84" s="228"/>
      <c r="HW84" s="822" t="s">
        <v>373</v>
      </c>
      <c r="HX84" s="823"/>
      <c r="HY84" s="702"/>
      <c r="HZ84" s="824"/>
      <c r="IA84" s="824"/>
      <c r="IB84" s="824"/>
      <c r="IC84" s="825" t="s">
        <v>374</v>
      </c>
      <c r="ID84" s="826"/>
      <c r="IE84" s="824"/>
      <c r="IF84" s="827" t="s">
        <v>375</v>
      </c>
      <c r="II84" s="228"/>
      <c r="IJ84" s="228"/>
      <c r="IK84" s="228"/>
      <c r="IL84" s="228"/>
      <c r="IM84" s="228"/>
      <c r="IN84" s="228"/>
    </row>
    <row r="85" spans="1:256" s="220" customFormat="1">
      <c r="L85" s="819" t="str">
        <f>IF(R85=0,0,"telha")</f>
        <v>telha</v>
      </c>
      <c r="M85" s="746" t="str">
        <f>IF(R85=0,0,"Serviços")</f>
        <v>Serviços</v>
      </c>
      <c r="N85" s="760">
        <f t="shared" si="72"/>
        <v>40191</v>
      </c>
      <c r="O85" s="820"/>
      <c r="P85" s="760">
        <f>IF(T85=0,0,T85-5)</f>
        <v>40196</v>
      </c>
      <c r="Q85" s="820"/>
      <c r="R85" s="821">
        <v>4000</v>
      </c>
      <c r="S85" s="762" t="s">
        <v>164</v>
      </c>
      <c r="T85" s="788">
        <f>IF(R85=0,0,IF($Y$44&gt;0,$Y$44,$T$44))</f>
        <v>40201</v>
      </c>
      <c r="U85" s="788">
        <f>IF(T85=0,0,T85+$S$44)</f>
        <v>40213</v>
      </c>
      <c r="V85" s="808" t="s">
        <v>376</v>
      </c>
      <c r="W85" s="228"/>
      <c r="X85" s="828" t="s">
        <v>242</v>
      </c>
      <c r="Y85" s="829" t="s">
        <v>377</v>
      </c>
      <c r="Z85" s="830" t="s">
        <v>378</v>
      </c>
      <c r="AA85" s="831" t="s">
        <v>242</v>
      </c>
      <c r="AB85" s="832" t="s">
        <v>377</v>
      </c>
      <c r="AC85" s="833" t="s">
        <v>378</v>
      </c>
      <c r="AD85" s="831" t="s">
        <v>242</v>
      </c>
      <c r="AE85" s="832" t="s">
        <v>377</v>
      </c>
      <c r="AF85" s="834" t="s">
        <v>378</v>
      </c>
      <c r="AG85" s="835">
        <f>MAX(X86:X87,AA86:AA87,AD86:AD87)</f>
        <v>0</v>
      </c>
      <c r="AJ85" s="228"/>
      <c r="AK85" s="228"/>
      <c r="AL85" s="228"/>
      <c r="AM85" s="228"/>
      <c r="AN85" s="228"/>
      <c r="AO85" s="228"/>
      <c r="AZ85" s="228"/>
      <c r="BA85" s="228"/>
      <c r="BB85" s="228"/>
      <c r="BC85" s="228"/>
      <c r="BD85" s="228"/>
      <c r="BE85" s="228"/>
      <c r="BF85" s="228"/>
      <c r="HK85" s="819">
        <f>IF(HQ85=0,0,"telha")</f>
        <v>0</v>
      </c>
      <c r="HL85" s="746">
        <f>IF(HQ85=0,0,"Serviços")</f>
        <v>0</v>
      </c>
      <c r="HM85" s="760">
        <f t="shared" si="73"/>
        <v>0</v>
      </c>
      <c r="HN85" s="820"/>
      <c r="HO85" s="760">
        <f>IF(HS85=0,0,HS85-5)</f>
        <v>0</v>
      </c>
      <c r="HP85" s="820"/>
      <c r="HQ85" s="821"/>
      <c r="HR85" s="762" t="s">
        <v>164</v>
      </c>
      <c r="HS85" s="788">
        <f>IF(HQ85=0,0,IF($Y$44&gt;0,$Y$44,$T$44))</f>
        <v>0</v>
      </c>
      <c r="HT85" s="788">
        <f>IF(HS85=0,0,HS85+$S$44)</f>
        <v>0</v>
      </c>
      <c r="HU85" s="808"/>
      <c r="HV85" s="228"/>
      <c r="HW85" s="828" t="s">
        <v>242</v>
      </c>
      <c r="HX85" s="829" t="s">
        <v>377</v>
      </c>
      <c r="HY85" s="830" t="s">
        <v>378</v>
      </c>
      <c r="HZ85" s="831" t="s">
        <v>242</v>
      </c>
      <c r="IA85" s="832" t="s">
        <v>377</v>
      </c>
      <c r="IB85" s="833" t="s">
        <v>378</v>
      </c>
      <c r="IC85" s="831" t="s">
        <v>242</v>
      </c>
      <c r="ID85" s="832" t="s">
        <v>377</v>
      </c>
      <c r="IE85" s="834" t="s">
        <v>378</v>
      </c>
      <c r="IF85" s="835">
        <f>MAX(HW86:HW87,HZ86:HZ87,IC86:IC87)</f>
        <v>0</v>
      </c>
      <c r="II85" s="228"/>
      <c r="IJ85" s="228"/>
      <c r="IK85" s="228"/>
      <c r="IL85" s="228"/>
      <c r="IM85" s="228"/>
      <c r="IN85" s="228"/>
    </row>
    <row r="86" spans="1:256" s="220" customFormat="1" ht="19.5" customHeight="1">
      <c r="L86" s="819">
        <f>IF(R86=0,0,"Calha")</f>
        <v>0</v>
      </c>
      <c r="M86" s="836">
        <f>IF(R86=0,0,"Serviços")</f>
        <v>0</v>
      </c>
      <c r="N86" s="760">
        <f t="shared" si="72"/>
        <v>0</v>
      </c>
      <c r="O86" s="820"/>
      <c r="P86" s="760">
        <f>IF(T86=0,0,T86-5)</f>
        <v>0</v>
      </c>
      <c r="Q86" s="820"/>
      <c r="R86" s="821"/>
      <c r="S86" s="762" t="s">
        <v>372</v>
      </c>
      <c r="T86" s="788">
        <f>IF(R86=0,0,IF($Y$44&gt;0,$Y$44,$T$44))</f>
        <v>0</v>
      </c>
      <c r="U86" s="788">
        <f>IF(T86=0,0,T86+$S$44)</f>
        <v>0</v>
      </c>
      <c r="V86" s="808"/>
      <c r="W86" s="228"/>
      <c r="X86" s="837"/>
      <c r="Y86" s="838"/>
      <c r="Z86" s="839">
        <f>IF(Y86=0,0,Y86/$AE$84)</f>
        <v>0</v>
      </c>
      <c r="AA86" s="837"/>
      <c r="AB86" s="838"/>
      <c r="AC86" s="839">
        <f>IF(AB86=0,0,AB86/$AE$84)</f>
        <v>0</v>
      </c>
      <c r="AD86" s="837"/>
      <c r="AE86" s="838"/>
      <c r="AF86" s="840">
        <f>IF(AE86=0,0,AE86/$AE$84)</f>
        <v>0</v>
      </c>
      <c r="AG86" s="841">
        <f>SUM(Y86:Y87,AB86:AB87,AE86:AE87)</f>
        <v>0</v>
      </c>
      <c r="AJ86" s="228"/>
      <c r="AK86" s="228"/>
      <c r="AL86" s="228"/>
      <c r="AM86" s="228"/>
      <c r="AN86" s="228"/>
      <c r="AO86" s="228"/>
      <c r="AZ86" s="228"/>
      <c r="BA86" s="228"/>
      <c r="BB86" s="228"/>
      <c r="BC86" s="228"/>
      <c r="BD86" s="228"/>
      <c r="BE86" s="228"/>
      <c r="BF86" s="228"/>
      <c r="HK86" s="819">
        <f>IF(HQ86=0,0,"Calha")</f>
        <v>0</v>
      </c>
      <c r="HL86" s="836">
        <f>IF(HQ86=0,0,"Serviços")</f>
        <v>0</v>
      </c>
      <c r="HM86" s="760">
        <f t="shared" si="73"/>
        <v>0</v>
      </c>
      <c r="HN86" s="820"/>
      <c r="HO86" s="760">
        <f>IF(HS86=0,0,HS86-5)</f>
        <v>0</v>
      </c>
      <c r="HP86" s="820"/>
      <c r="HQ86" s="821"/>
      <c r="HR86" s="762" t="s">
        <v>372</v>
      </c>
      <c r="HS86" s="788">
        <f>IF(HQ86=0,0,IF($Y$44&gt;0,$Y$44,$T$44))</f>
        <v>0</v>
      </c>
      <c r="HT86" s="788">
        <f>IF(HS86=0,0,HS86+$S$44)</f>
        <v>0</v>
      </c>
      <c r="HU86" s="808"/>
      <c r="HV86" s="228"/>
      <c r="HW86" s="837"/>
      <c r="HX86" s="838"/>
      <c r="HY86" s="839">
        <f>IF(HX86=0,0,HX86/$AE$84)</f>
        <v>0</v>
      </c>
      <c r="HZ86" s="837"/>
      <c r="IA86" s="838"/>
      <c r="IB86" s="839">
        <f>IF(IA86=0,0,IA86/$AE$84)</f>
        <v>0</v>
      </c>
      <c r="IC86" s="837"/>
      <c r="ID86" s="838"/>
      <c r="IE86" s="840">
        <f>IF(ID86=0,0,ID86/$AE$84)</f>
        <v>0</v>
      </c>
      <c r="IF86" s="841">
        <f>SUM(HX86:HX87,IA86:IA87,ID86:ID87)</f>
        <v>0</v>
      </c>
      <c r="II86" s="228"/>
      <c r="IJ86" s="228"/>
      <c r="IK86" s="228"/>
      <c r="IL86" s="228"/>
      <c r="IM86" s="228"/>
      <c r="IN86" s="228"/>
    </row>
    <row r="87" spans="1:256" s="220" customFormat="1" ht="12" thickBot="1">
      <c r="L87" s="819">
        <f>IF(R87=0,0,"Peças metálicas")</f>
        <v>0</v>
      </c>
      <c r="M87" s="836">
        <f>IF(R87=0,0,"Serviços")</f>
        <v>0</v>
      </c>
      <c r="N87" s="760">
        <f t="shared" si="72"/>
        <v>0</v>
      </c>
      <c r="O87" s="820"/>
      <c r="P87" s="760">
        <f>IF(T87=0,0,T87-3)</f>
        <v>0</v>
      </c>
      <c r="Q87" s="820"/>
      <c r="R87" s="821"/>
      <c r="S87" s="842" t="s">
        <v>372</v>
      </c>
      <c r="T87" s="788">
        <f>IF(R87=0,0,$U$43-($S$43*0.2))</f>
        <v>0</v>
      </c>
      <c r="U87" s="788">
        <f>IF(T87=0,0,T87+($S$44*0.2))</f>
        <v>0</v>
      </c>
      <c r="V87" s="808"/>
      <c r="W87" s="228"/>
      <c r="X87" s="843"/>
      <c r="Y87" s="844"/>
      <c r="Z87" s="845">
        <f>IF(Y87=0,0,Y87/$AE$84)</f>
        <v>0</v>
      </c>
      <c r="AA87" s="843"/>
      <c r="AB87" s="844"/>
      <c r="AC87" s="845">
        <f>IF(AB87=0,0,AB87/$AE$84)</f>
        <v>0</v>
      </c>
      <c r="AD87" s="843"/>
      <c r="AE87" s="844"/>
      <c r="AF87" s="846">
        <f>IF(AE87=0,0,AE87/$AE$84)</f>
        <v>0</v>
      </c>
      <c r="AG87" s="847">
        <f>IF(AG86=0,0,AG86/AE84)</f>
        <v>0</v>
      </c>
      <c r="AJ87" s="228"/>
      <c r="AK87" s="228"/>
      <c r="AL87" s="228"/>
      <c r="AM87" s="228"/>
      <c r="AN87" s="228"/>
      <c r="AO87" s="228"/>
      <c r="AP87" s="848"/>
      <c r="AQ87" s="848"/>
      <c r="AR87" s="848"/>
      <c r="AS87" s="849"/>
      <c r="AT87" s="850"/>
      <c r="AU87" s="851"/>
      <c r="AV87" s="852"/>
      <c r="AW87" s="852"/>
      <c r="AX87" s="853"/>
      <c r="AY87" s="854"/>
      <c r="AZ87" s="228"/>
      <c r="BA87" s="228"/>
      <c r="BB87" s="228"/>
      <c r="BC87" s="228"/>
      <c r="BD87" s="228"/>
      <c r="BE87" s="228"/>
      <c r="BF87" s="228"/>
      <c r="HK87" s="819">
        <f>IF(HQ87=0,0,"Peças metálicas")</f>
        <v>0</v>
      </c>
      <c r="HL87" s="836">
        <f>IF(HQ87=0,0,"Serviços")</f>
        <v>0</v>
      </c>
      <c r="HM87" s="760">
        <f t="shared" si="73"/>
        <v>0</v>
      </c>
      <c r="HN87" s="820"/>
      <c r="HO87" s="760">
        <f>IF(HS87=0,0,HS87-3)</f>
        <v>0</v>
      </c>
      <c r="HP87" s="820"/>
      <c r="HQ87" s="821"/>
      <c r="HR87" s="842" t="s">
        <v>372</v>
      </c>
      <c r="HS87" s="788">
        <f>IF(HQ87=0,0,$U$43-($S$43*0.2))</f>
        <v>0</v>
      </c>
      <c r="HT87" s="788">
        <f>IF(HS87=0,0,HS87+($S$44*0.2))</f>
        <v>0</v>
      </c>
      <c r="HU87" s="808"/>
      <c r="HV87" s="228"/>
      <c r="HW87" s="843"/>
      <c r="HX87" s="844"/>
      <c r="HY87" s="845">
        <f>IF(HX87=0,0,HX87/$AE$84)</f>
        <v>0</v>
      </c>
      <c r="HZ87" s="843"/>
      <c r="IA87" s="844"/>
      <c r="IB87" s="845">
        <f>IF(IA87=0,0,IA87/$AE$84)</f>
        <v>0</v>
      </c>
      <c r="IC87" s="843"/>
      <c r="ID87" s="844"/>
      <c r="IE87" s="846">
        <f>IF(ID87=0,0,ID87/$AE$84)</f>
        <v>0</v>
      </c>
      <c r="IF87" s="847">
        <f>IF(IF86=0,0,IF86/ID84)</f>
        <v>0</v>
      </c>
      <c r="II87" s="228"/>
      <c r="IJ87" s="228"/>
      <c r="IK87" s="228"/>
      <c r="IL87" s="228"/>
      <c r="IM87" s="228"/>
      <c r="IN87" s="228"/>
      <c r="IO87" s="848"/>
      <c r="IP87" s="848"/>
      <c r="IQ87" s="848"/>
      <c r="IR87" s="849"/>
      <c r="IS87" s="850"/>
      <c r="IT87" s="851"/>
      <c r="IU87" s="852"/>
      <c r="IV87" s="852"/>
    </row>
    <row r="88" spans="1:256" s="855" customFormat="1">
      <c r="A88" s="220"/>
      <c r="L88" s="819" t="str">
        <f>IF(R88=0,0,"Acessórios")</f>
        <v>Acessórios</v>
      </c>
      <c r="M88" s="836" t="str">
        <f>IF(R88=0,0,"Serviços")</f>
        <v>Serviços</v>
      </c>
      <c r="N88" s="760">
        <f t="shared" si="72"/>
        <v>40188</v>
      </c>
      <c r="O88" s="820"/>
      <c r="P88" s="760">
        <f>IF(T88=0,0,T88-3)</f>
        <v>40195</v>
      </c>
      <c r="Q88" s="820"/>
      <c r="R88" s="821">
        <v>170</v>
      </c>
      <c r="S88" s="842" t="s">
        <v>379</v>
      </c>
      <c r="T88" s="788">
        <f>IF(R88=0,0,$U$43-($S$43*0.2))</f>
        <v>40198</v>
      </c>
      <c r="U88" s="788">
        <f>IF(T88=0,0,T88+($S$44*0.2))</f>
        <v>40200.400000000001</v>
      </c>
      <c r="V88" s="808" t="s">
        <v>380</v>
      </c>
      <c r="W88" s="228"/>
      <c r="X88" s="228"/>
      <c r="HK88" s="819">
        <f>IF(HQ88=0,0,"Acessórios")</f>
        <v>0</v>
      </c>
      <c r="HL88" s="836">
        <f>IF(HQ88=0,0,"Serviços")</f>
        <v>0</v>
      </c>
      <c r="HM88" s="760">
        <f t="shared" si="73"/>
        <v>0</v>
      </c>
      <c r="HN88" s="820"/>
      <c r="HO88" s="760">
        <f>IF(HS88=0,0,HS88-3)</f>
        <v>0</v>
      </c>
      <c r="HP88" s="820"/>
      <c r="HQ88" s="821"/>
      <c r="HR88" s="842" t="s">
        <v>164</v>
      </c>
      <c r="HS88" s="788">
        <f>IF(HQ88=0,0,$U$43-($S$43*0.2))</f>
        <v>0</v>
      </c>
      <c r="HT88" s="788">
        <f>IF(HS88=0,0,HS88+($S$44*0.2))</f>
        <v>0</v>
      </c>
      <c r="HU88" s="808"/>
      <c r="HV88" s="228"/>
      <c r="HW88" s="228"/>
    </row>
    <row r="89" spans="1:256" s="855" customFormat="1" ht="12" thickBot="1">
      <c r="J89" s="228"/>
      <c r="K89" s="228"/>
      <c r="L89" s="856" t="str">
        <f>IF(R89=0,0,"Alojamento")</f>
        <v>Alojamento</v>
      </c>
      <c r="M89" s="857" t="str">
        <f>IF(R89=0,0,"Serviços")</f>
        <v>Serviços</v>
      </c>
      <c r="N89" s="858">
        <f t="shared" si="72"/>
        <v>40188</v>
      </c>
      <c r="O89" s="859"/>
      <c r="P89" s="858">
        <f>IF(T89=0,0,T89-3)</f>
        <v>40195</v>
      </c>
      <c r="Q89" s="859"/>
      <c r="R89" s="860">
        <v>1</v>
      </c>
      <c r="S89" s="861" t="s">
        <v>360</v>
      </c>
      <c r="T89" s="647">
        <f>IF(R89=0,0,$U$43-($S$43*0.2))</f>
        <v>40198</v>
      </c>
      <c r="U89" s="647">
        <f>IF(T89=0,0,T89+($S$44*0.2))</f>
        <v>40200.400000000001</v>
      </c>
      <c r="V89" s="862"/>
      <c r="HK89" s="856">
        <f>IF(HQ89=0,0,"Alojamento")</f>
        <v>0</v>
      </c>
      <c r="HL89" s="857">
        <f>IF(HQ89=0,0,"Serviços")</f>
        <v>0</v>
      </c>
      <c r="HM89" s="858">
        <f t="shared" si="73"/>
        <v>0</v>
      </c>
      <c r="HN89" s="859"/>
      <c r="HO89" s="858">
        <f>IF(HS89=0,0,HS89-3)</f>
        <v>0</v>
      </c>
      <c r="HP89" s="859"/>
      <c r="HQ89" s="860"/>
      <c r="HR89" s="861" t="s">
        <v>360</v>
      </c>
      <c r="HS89" s="647">
        <f>IF(HQ89=0,0,$U$43-($S$43*0.2))</f>
        <v>0</v>
      </c>
      <c r="HT89" s="863">
        <f>IF(HS89=0,0,HS89+($S$44*0.2))</f>
        <v>0</v>
      </c>
      <c r="HU89" s="862"/>
    </row>
    <row r="90" spans="1:256" s="855" customFormat="1">
      <c r="J90" s="228"/>
      <c r="K90" s="228"/>
    </row>
    <row r="91" spans="1:256" s="855" customFormat="1">
      <c r="J91" s="228"/>
      <c r="K91" s="228"/>
      <c r="N91" s="864"/>
      <c r="O91" s="864"/>
      <c r="P91" s="864"/>
      <c r="Q91" s="864"/>
    </row>
    <row r="92" spans="1:256" s="855" customFormat="1">
      <c r="J92" s="228"/>
      <c r="K92" s="228"/>
      <c r="N92" s="864"/>
      <c r="O92" s="864"/>
      <c r="P92" s="864"/>
      <c r="Q92" s="864"/>
    </row>
    <row r="93" spans="1:256" s="855" customFormat="1">
      <c r="J93" s="228"/>
      <c r="K93" s="228"/>
    </row>
    <row r="94" spans="1:256" s="855" customFormat="1">
      <c r="J94" s="228"/>
      <c r="K94" s="228"/>
    </row>
    <row r="95" spans="1:256" s="855" customFormat="1">
      <c r="J95" s="228"/>
      <c r="K95" s="228"/>
    </row>
    <row r="96" spans="1:256" s="855" customFormat="1">
      <c r="J96" s="228"/>
      <c r="K96" s="228"/>
    </row>
    <row r="97" spans="2:256" s="855" customFormat="1">
      <c r="J97" s="228"/>
      <c r="K97" s="228"/>
    </row>
    <row r="98" spans="2:256" s="855" customFormat="1">
      <c r="B98" s="228"/>
      <c r="C98" s="228"/>
      <c r="D98" s="228"/>
      <c r="E98" s="228"/>
      <c r="F98" s="228"/>
      <c r="G98" s="228"/>
      <c r="H98" s="228"/>
      <c r="I98" s="228"/>
      <c r="J98" s="228"/>
      <c r="K98" s="228"/>
    </row>
    <row r="99" spans="2:256" s="855" customFormat="1">
      <c r="B99" s="228"/>
      <c r="C99" s="228"/>
      <c r="D99" s="228"/>
      <c r="E99" s="228"/>
      <c r="F99" s="228"/>
      <c r="G99" s="228"/>
      <c r="H99" s="228"/>
      <c r="I99" s="228"/>
      <c r="J99" s="228"/>
      <c r="K99" s="228"/>
    </row>
    <row r="100" spans="2:256" s="855" customFormat="1">
      <c r="B100" s="228"/>
      <c r="C100" s="228"/>
      <c r="D100" s="228"/>
      <c r="E100" s="228"/>
      <c r="F100" s="228"/>
      <c r="G100" s="228"/>
      <c r="H100" s="228"/>
      <c r="I100" s="228"/>
      <c r="J100" s="228"/>
      <c r="K100" s="228"/>
    </row>
    <row r="101" spans="2:256" s="855" customFormat="1">
      <c r="B101" s="228"/>
      <c r="C101" s="228"/>
      <c r="D101" s="228"/>
      <c r="E101" s="228"/>
      <c r="F101" s="228"/>
      <c r="G101" s="228"/>
      <c r="H101" s="228"/>
      <c r="I101" s="228"/>
      <c r="J101" s="228"/>
      <c r="K101" s="228"/>
    </row>
    <row r="102" spans="2:256" s="855" customFormat="1"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</row>
    <row r="103" spans="2:256" s="855" customFormat="1" ht="12" thickBot="1">
      <c r="B103" s="228"/>
      <c r="C103" s="228"/>
      <c r="D103" s="228"/>
      <c r="E103" s="228"/>
      <c r="F103" s="228"/>
      <c r="G103" s="228"/>
      <c r="H103" s="228"/>
      <c r="I103" s="228"/>
      <c r="J103" s="228"/>
      <c r="K103" s="228"/>
    </row>
    <row r="104" spans="2:256" s="855" customFormat="1" ht="12" thickBot="1">
      <c r="B104" s="228"/>
      <c r="C104" s="228"/>
      <c r="D104" s="228"/>
      <c r="E104" s="228"/>
      <c r="F104" s="228"/>
      <c r="G104" s="228"/>
      <c r="H104" s="228"/>
      <c r="I104" s="228"/>
      <c r="J104" s="228"/>
      <c r="K104" s="228"/>
      <c r="HV104" s="383"/>
      <c r="HW104" s="384"/>
      <c r="HX104" s="382"/>
      <c r="HY104" s="383"/>
      <c r="HZ104" s="384"/>
      <c r="IA104" s="385"/>
      <c r="IB104" s="386"/>
      <c r="IC104" s="387"/>
      <c r="ID104" s="388"/>
      <c r="IE104" s="382"/>
      <c r="IF104" s="384"/>
      <c r="IG104" s="269"/>
      <c r="IH104" s="389"/>
      <c r="II104" s="390"/>
      <c r="IJ104" s="390"/>
      <c r="IK104" s="390"/>
      <c r="IL104" s="390"/>
      <c r="IM104" s="390"/>
      <c r="IN104" s="390"/>
      <c r="IO104" s="390"/>
      <c r="IP104" s="391"/>
      <c r="IQ104" s="392"/>
      <c r="IR104" s="392"/>
      <c r="IS104" s="392"/>
      <c r="IT104" s="392"/>
      <c r="IU104" s="393"/>
      <c r="IV104" s="394"/>
    </row>
    <row r="105" spans="2:256" s="855" customFormat="1">
      <c r="B105" s="228"/>
      <c r="C105" s="228"/>
      <c r="D105" s="228"/>
      <c r="E105" s="228"/>
      <c r="F105" s="228"/>
      <c r="G105" s="228"/>
      <c r="H105" s="228"/>
      <c r="I105" s="228"/>
      <c r="J105" s="228"/>
      <c r="K105" s="228"/>
      <c r="HK105" s="379"/>
      <c r="HL105" s="380"/>
      <c r="HM105" s="380"/>
      <c r="HN105" s="381"/>
      <c r="HO105" s="376"/>
      <c r="HP105" s="377"/>
      <c r="HQ105" s="378"/>
      <c r="HR105" s="376"/>
      <c r="HS105" s="377"/>
      <c r="HT105" s="378"/>
      <c r="HU105" s="382"/>
      <c r="HV105" s="405"/>
      <c r="HW105" s="406"/>
      <c r="HX105" s="404"/>
      <c r="HY105" s="405"/>
      <c r="HZ105" s="406"/>
      <c r="IA105" s="407"/>
      <c r="IB105" s="408"/>
      <c r="IC105" s="409"/>
      <c r="ID105" s="410"/>
      <c r="IE105" s="404"/>
      <c r="IF105" s="403"/>
      <c r="IG105" s="219"/>
      <c r="IH105" s="411"/>
      <c r="II105" s="412"/>
      <c r="IJ105" s="413"/>
      <c r="IK105" s="414"/>
      <c r="IL105" s="415"/>
      <c r="IM105" s="416"/>
      <c r="IN105" s="417"/>
      <c r="IO105" s="418"/>
      <c r="IP105" s="419"/>
      <c r="IQ105" s="420"/>
      <c r="IR105" s="420"/>
      <c r="IS105" s="420"/>
      <c r="IT105" s="421"/>
      <c r="IU105" s="420"/>
      <c r="IV105" s="422"/>
    </row>
    <row r="106" spans="2:256" s="855" customFormat="1">
      <c r="B106" s="228"/>
      <c r="C106" s="228"/>
      <c r="D106" s="228"/>
      <c r="E106" s="228"/>
      <c r="F106" s="228"/>
      <c r="G106" s="228"/>
      <c r="H106" s="228"/>
      <c r="I106" s="228"/>
      <c r="J106" s="228"/>
      <c r="K106" s="228"/>
      <c r="HK106" s="401"/>
      <c r="HL106" s="402"/>
      <c r="HM106" s="402"/>
      <c r="HN106" s="403"/>
      <c r="HO106" s="404"/>
      <c r="HP106" s="405"/>
      <c r="HQ106" s="406"/>
      <c r="HR106" s="404"/>
      <c r="HS106" s="405"/>
      <c r="HT106" s="406"/>
      <c r="HU106" s="404"/>
      <c r="HV106" s="430"/>
      <c r="HW106" s="431"/>
      <c r="HX106" s="429"/>
      <c r="HY106" s="430"/>
      <c r="HZ106" s="431"/>
      <c r="IA106" s="430"/>
      <c r="IB106" s="429"/>
      <c r="IC106" s="430"/>
      <c r="ID106" s="431"/>
      <c r="IE106" s="429"/>
      <c r="IF106" s="431"/>
      <c r="IG106" s="219"/>
      <c r="IH106" s="432"/>
      <c r="II106" s="433"/>
      <c r="IJ106" s="433"/>
      <c r="IK106" s="433"/>
      <c r="IL106" s="433"/>
      <c r="IM106" s="433"/>
      <c r="IN106" s="433"/>
      <c r="IO106" s="433"/>
      <c r="IP106" s="432"/>
      <c r="IQ106" s="433"/>
      <c r="IR106" s="433"/>
      <c r="IS106" s="433"/>
      <c r="IT106" s="433"/>
      <c r="IU106" s="433"/>
      <c r="IV106" s="434"/>
    </row>
    <row r="107" spans="2:256" s="855" customFormat="1">
      <c r="B107" s="228"/>
      <c r="C107" s="228"/>
      <c r="D107" s="228"/>
      <c r="E107" s="228"/>
      <c r="F107" s="228"/>
      <c r="G107" s="228"/>
      <c r="H107" s="228"/>
      <c r="I107" s="228"/>
      <c r="J107" s="228"/>
      <c r="K107" s="228"/>
      <c r="HK107" s="429"/>
      <c r="HL107" s="430"/>
      <c r="HM107" s="430"/>
      <c r="HN107" s="431"/>
      <c r="HO107" s="429"/>
      <c r="HP107" s="430"/>
      <c r="HQ107" s="431"/>
      <c r="HR107" s="429"/>
      <c r="HS107" s="430"/>
      <c r="HT107" s="431"/>
      <c r="HU107" s="429"/>
      <c r="HV107" s="447"/>
      <c r="HW107" s="445"/>
      <c r="HX107" s="448"/>
      <c r="HY107" s="446"/>
      <c r="HZ107" s="449"/>
      <c r="IA107" s="450"/>
      <c r="IB107" s="468"/>
      <c r="IC107" s="452"/>
      <c r="ID107" s="453"/>
      <c r="IE107" s="448"/>
      <c r="IF107" s="454"/>
      <c r="IG107" s="219"/>
      <c r="IH107" s="455"/>
      <c r="II107" s="456"/>
      <c r="IJ107" s="457"/>
      <c r="IK107" s="137"/>
      <c r="IL107" s="458"/>
      <c r="IM107" s="459"/>
      <c r="IN107" s="460"/>
      <c r="IO107" s="461"/>
      <c r="IP107" s="462"/>
      <c r="IQ107" s="463"/>
      <c r="IR107" s="464"/>
      <c r="IS107" s="465"/>
      <c r="IT107" s="466"/>
      <c r="IU107" s="466"/>
      <c r="IV107" s="467"/>
    </row>
    <row r="108" spans="2:256" s="855" customFormat="1">
      <c r="B108" s="228"/>
      <c r="C108" s="228"/>
      <c r="D108" s="228"/>
      <c r="E108" s="228"/>
      <c r="F108" s="228"/>
      <c r="G108" s="228"/>
      <c r="H108" s="228"/>
      <c r="I108" s="228"/>
      <c r="J108" s="228"/>
      <c r="K108" s="228"/>
      <c r="HK108" s="441"/>
      <c r="HL108" s="442"/>
      <c r="HM108" s="442"/>
      <c r="HN108" s="192"/>
      <c r="HO108" s="443"/>
      <c r="HP108" s="444"/>
      <c r="HQ108" s="445"/>
      <c r="HR108" s="443"/>
      <c r="HS108" s="446"/>
      <c r="HT108" s="445"/>
      <c r="HU108" s="443"/>
      <c r="HV108" s="447"/>
      <c r="HW108" s="474"/>
      <c r="HX108" s="448"/>
      <c r="HY108" s="446"/>
      <c r="HZ108" s="449"/>
      <c r="IA108" s="475"/>
      <c r="IB108" s="480"/>
      <c r="IC108" s="477"/>
      <c r="ID108" s="478"/>
      <c r="IE108" s="448"/>
      <c r="IF108" s="454"/>
      <c r="IG108" s="219"/>
      <c r="IH108" s="455"/>
      <c r="II108" s="456"/>
      <c r="IJ108" s="457"/>
      <c r="IK108" s="137"/>
      <c r="IL108" s="479"/>
      <c r="IM108" s="459"/>
      <c r="IN108" s="460"/>
      <c r="IO108" s="461"/>
      <c r="IP108" s="462"/>
      <c r="IQ108" s="463"/>
      <c r="IR108" s="464"/>
      <c r="IS108" s="465"/>
      <c r="IT108" s="466"/>
      <c r="IU108" s="466"/>
      <c r="IV108" s="467"/>
    </row>
    <row r="109" spans="2:256" s="855" customFormat="1">
      <c r="B109" s="228"/>
      <c r="C109" s="228"/>
      <c r="D109" s="228"/>
      <c r="E109" s="228"/>
      <c r="F109" s="228"/>
      <c r="G109" s="228"/>
      <c r="H109" s="228"/>
      <c r="I109" s="228"/>
      <c r="J109" s="228"/>
      <c r="K109" s="228"/>
      <c r="HK109" s="441"/>
      <c r="HL109" s="442"/>
      <c r="HM109" s="442"/>
      <c r="HN109" s="192"/>
      <c r="HO109" s="443"/>
      <c r="HP109" s="444"/>
      <c r="HQ109" s="474"/>
      <c r="HR109" s="443"/>
      <c r="HS109" s="446"/>
      <c r="HT109" s="474"/>
      <c r="HU109" s="443"/>
      <c r="HV109" s="447"/>
      <c r="HW109" s="474"/>
      <c r="HX109" s="448"/>
      <c r="HY109" s="481"/>
      <c r="HZ109" s="449"/>
      <c r="IA109" s="475"/>
      <c r="IB109" s="480"/>
      <c r="IC109" s="477"/>
      <c r="ID109" s="478"/>
      <c r="IE109" s="448"/>
      <c r="IF109" s="454"/>
      <c r="IG109" s="219"/>
      <c r="IH109" s="455"/>
      <c r="II109" s="456"/>
      <c r="IJ109" s="457"/>
      <c r="IK109" s="137"/>
      <c r="IL109" s="479"/>
      <c r="IM109" s="482"/>
      <c r="IN109" s="460"/>
      <c r="IO109" s="461"/>
      <c r="IP109" s="462"/>
      <c r="IQ109" s="463"/>
      <c r="IR109" s="464"/>
      <c r="IS109" s="465"/>
      <c r="IT109" s="466"/>
      <c r="IU109" s="466"/>
      <c r="IV109" s="467"/>
    </row>
    <row r="110" spans="2:256" s="855" customFormat="1">
      <c r="B110" s="228"/>
      <c r="C110" s="228"/>
      <c r="D110" s="228"/>
      <c r="E110" s="228"/>
      <c r="F110" s="228"/>
      <c r="G110" s="228"/>
      <c r="H110" s="228"/>
      <c r="I110" s="228"/>
      <c r="J110" s="228"/>
      <c r="K110" s="228"/>
      <c r="HK110" s="441"/>
      <c r="HL110" s="442"/>
      <c r="HM110" s="442"/>
      <c r="HN110" s="192"/>
      <c r="HO110" s="443"/>
      <c r="HP110" s="444"/>
      <c r="HQ110" s="474"/>
      <c r="HR110" s="443"/>
      <c r="HS110" s="446"/>
      <c r="HT110" s="474"/>
      <c r="HU110" s="443"/>
      <c r="HV110" s="447"/>
      <c r="HW110" s="445"/>
      <c r="HX110" s="448"/>
      <c r="HY110" s="483"/>
      <c r="HZ110" s="449"/>
      <c r="IA110" s="475"/>
      <c r="IB110" s="480"/>
      <c r="IC110" s="477"/>
      <c r="ID110" s="478"/>
      <c r="IE110" s="448"/>
      <c r="IF110" s="454"/>
      <c r="IG110" s="219"/>
      <c r="IH110" s="455"/>
      <c r="II110" s="456"/>
      <c r="IJ110" s="457"/>
      <c r="IK110" s="484"/>
      <c r="IL110" s="479"/>
      <c r="IM110" s="459"/>
      <c r="IN110" s="460"/>
      <c r="IO110" s="461"/>
      <c r="IP110" s="462"/>
      <c r="IQ110" s="463"/>
      <c r="IR110" s="464"/>
      <c r="IS110" s="465"/>
      <c r="IT110" s="466"/>
      <c r="IU110" s="466"/>
      <c r="IV110" s="467"/>
    </row>
    <row r="111" spans="2:256" s="855" customFormat="1">
      <c r="B111" s="228"/>
      <c r="C111" s="228"/>
      <c r="D111" s="228"/>
      <c r="E111" s="228"/>
      <c r="F111" s="228"/>
      <c r="G111" s="228"/>
      <c r="H111" s="228"/>
      <c r="I111" s="228"/>
      <c r="J111" s="228"/>
      <c r="K111" s="228"/>
      <c r="HK111" s="441"/>
      <c r="HL111" s="442"/>
      <c r="HM111" s="442"/>
      <c r="HN111" s="192"/>
      <c r="HO111" s="443"/>
      <c r="HP111" s="444"/>
      <c r="HQ111" s="445"/>
      <c r="HR111" s="443"/>
      <c r="HS111" s="446"/>
      <c r="HT111" s="445"/>
      <c r="HU111" s="443"/>
      <c r="HV111" s="447"/>
      <c r="HW111" s="445"/>
      <c r="HX111" s="448"/>
      <c r="HY111" s="483"/>
      <c r="HZ111" s="449"/>
      <c r="IA111" s="475"/>
      <c r="IB111" s="480"/>
      <c r="IC111" s="477"/>
      <c r="ID111" s="478"/>
      <c r="IE111" s="448"/>
      <c r="IF111" s="454"/>
      <c r="IG111" s="219"/>
      <c r="IH111" s="455"/>
      <c r="II111" s="456"/>
      <c r="IJ111" s="457"/>
      <c r="IK111" s="137"/>
      <c r="IL111" s="479"/>
      <c r="IM111" s="459"/>
      <c r="IN111" s="460"/>
      <c r="IO111" s="461"/>
      <c r="IP111" s="462"/>
      <c r="IQ111" s="463"/>
      <c r="IR111" s="464"/>
      <c r="IS111" s="465"/>
      <c r="IT111" s="466"/>
      <c r="IU111" s="466"/>
      <c r="IV111" s="467"/>
    </row>
    <row r="112" spans="2:256" s="855" customFormat="1">
      <c r="B112" s="228"/>
      <c r="C112" s="228"/>
      <c r="D112" s="228"/>
      <c r="E112" s="228"/>
      <c r="F112" s="228"/>
      <c r="G112" s="228"/>
      <c r="H112" s="228"/>
      <c r="I112" s="228"/>
      <c r="J112" s="228"/>
      <c r="K112" s="228"/>
      <c r="HK112" s="441"/>
      <c r="HL112" s="442"/>
      <c r="HM112" s="442"/>
      <c r="HN112" s="192"/>
      <c r="HO112" s="443"/>
      <c r="HP112" s="444"/>
      <c r="HQ112" s="445"/>
      <c r="HR112" s="443"/>
      <c r="HS112" s="446"/>
      <c r="HT112" s="445"/>
      <c r="HU112" s="443"/>
      <c r="HV112" s="447"/>
      <c r="HW112" s="445"/>
      <c r="HX112" s="448"/>
      <c r="HY112" s="483"/>
      <c r="HZ112" s="449"/>
      <c r="IA112" s="475"/>
      <c r="IB112" s="480"/>
      <c r="IC112" s="477"/>
      <c r="ID112" s="478"/>
      <c r="IE112" s="448"/>
      <c r="IF112" s="454"/>
      <c r="IG112" s="219"/>
      <c r="IH112" s="455"/>
      <c r="II112" s="456"/>
      <c r="IJ112" s="457"/>
      <c r="IK112" s="484"/>
      <c r="IL112" s="479"/>
      <c r="IM112" s="459"/>
      <c r="IN112" s="460"/>
      <c r="IO112" s="461"/>
      <c r="IP112" s="462"/>
      <c r="IQ112" s="463"/>
      <c r="IR112" s="464"/>
      <c r="IS112" s="465"/>
      <c r="IT112" s="466"/>
      <c r="IU112" s="466"/>
      <c r="IV112" s="467"/>
    </row>
    <row r="113" spans="2:256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5"/>
      <c r="M113" s="855"/>
      <c r="N113" s="855"/>
      <c r="O113" s="855"/>
      <c r="P113" s="855"/>
      <c r="Q113" s="855"/>
      <c r="R113" s="855"/>
      <c r="S113" s="855"/>
      <c r="T113" s="855"/>
      <c r="U113" s="855"/>
      <c r="V113" s="855"/>
      <c r="HK113" s="441"/>
      <c r="HL113" s="442"/>
      <c r="HM113" s="442"/>
      <c r="HN113" s="192"/>
      <c r="HO113" s="443"/>
      <c r="HP113" s="444"/>
      <c r="HQ113" s="445"/>
      <c r="HR113" s="443"/>
      <c r="HS113" s="446"/>
      <c r="HT113" s="445"/>
      <c r="HU113" s="443"/>
      <c r="HV113" s="447"/>
      <c r="HW113" s="445"/>
      <c r="HX113" s="448"/>
      <c r="HY113" s="483"/>
      <c r="HZ113" s="449"/>
      <c r="IA113" s="475"/>
      <c r="IB113" s="480"/>
      <c r="IC113" s="477"/>
      <c r="ID113" s="478"/>
      <c r="IE113" s="448"/>
      <c r="IF113" s="454"/>
      <c r="IG113" s="219"/>
      <c r="IH113" s="455"/>
      <c r="II113" s="456"/>
      <c r="IJ113" s="457"/>
      <c r="IK113" s="137"/>
      <c r="IL113" s="484"/>
      <c r="IM113" s="459"/>
      <c r="IN113" s="460"/>
      <c r="IO113" s="461"/>
      <c r="IP113" s="462"/>
      <c r="IQ113" s="463"/>
      <c r="IR113" s="464"/>
      <c r="IS113" s="465"/>
      <c r="IT113" s="466"/>
      <c r="IU113" s="466"/>
      <c r="IV113" s="467"/>
    </row>
    <row r="114" spans="2:256" ht="12" thickBot="1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HK114" s="441"/>
      <c r="HL114" s="442"/>
      <c r="HM114" s="442"/>
      <c r="HN114" s="192"/>
      <c r="HO114" s="443"/>
      <c r="HP114" s="444"/>
      <c r="HQ114" s="445"/>
      <c r="HR114" s="443"/>
      <c r="HS114" s="446"/>
      <c r="HT114" s="445"/>
      <c r="HU114" s="443"/>
      <c r="HV114" s="491"/>
      <c r="HW114" s="489"/>
      <c r="HX114" s="492"/>
      <c r="HY114" s="493"/>
      <c r="HZ114" s="494"/>
      <c r="IA114" s="495"/>
      <c r="IB114" s="496"/>
      <c r="IC114" s="199"/>
      <c r="ID114" s="497"/>
      <c r="IE114" s="498"/>
      <c r="IF114" s="499"/>
      <c r="IG114" s="219"/>
      <c r="IH114" s="455"/>
      <c r="II114" s="456"/>
      <c r="IJ114" s="457"/>
      <c r="IK114" s="137"/>
      <c r="IL114" s="479"/>
      <c r="IM114" s="459"/>
      <c r="IN114" s="460"/>
      <c r="IO114" s="461"/>
      <c r="IP114" s="462"/>
      <c r="IQ114" s="463"/>
      <c r="IR114" s="464"/>
      <c r="IS114" s="465"/>
      <c r="IT114" s="466"/>
      <c r="IU114" s="466"/>
      <c r="IV114" s="467"/>
    </row>
    <row r="115" spans="2:256" ht="12" thickBot="1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HK115" s="485"/>
      <c r="HL115" s="486"/>
      <c r="HM115" s="486"/>
      <c r="HN115" s="200"/>
      <c r="HO115" s="487"/>
      <c r="HP115" s="488"/>
      <c r="HQ115" s="489"/>
      <c r="HR115" s="487"/>
      <c r="HS115" s="490"/>
      <c r="HT115" s="489"/>
      <c r="HU115" s="487"/>
      <c r="HV115" s="504"/>
      <c r="HW115" s="505"/>
      <c r="HX115" s="503"/>
      <c r="HY115" s="504"/>
      <c r="HZ115" s="505"/>
      <c r="IA115" s="85"/>
      <c r="IB115" s="85"/>
      <c r="IC115" s="85"/>
      <c r="ID115" s="85"/>
      <c r="IE115" s="374"/>
      <c r="IF115" s="374"/>
      <c r="IG115" s="85"/>
      <c r="IH115" s="455"/>
      <c r="II115" s="456"/>
      <c r="IJ115" s="457"/>
      <c r="IK115" s="484"/>
      <c r="IL115" s="479"/>
      <c r="IM115" s="459"/>
      <c r="IN115" s="460"/>
      <c r="IO115" s="461"/>
      <c r="IP115" s="462"/>
      <c r="IQ115" s="463"/>
      <c r="IR115" s="464"/>
      <c r="IS115" s="465"/>
      <c r="IT115" s="466"/>
      <c r="IU115" s="466"/>
      <c r="IV115" s="467"/>
    </row>
    <row r="116" spans="2:256" ht="12" thickBot="1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HK116" s="500"/>
      <c r="HL116" s="501"/>
      <c r="HM116" s="501"/>
      <c r="HN116" s="502"/>
      <c r="HO116" s="503"/>
      <c r="HP116" s="504"/>
      <c r="HQ116" s="505"/>
      <c r="HR116" s="503"/>
      <c r="HS116" s="504"/>
      <c r="HT116" s="505"/>
      <c r="HU116" s="503"/>
      <c r="HV116" s="507"/>
      <c r="HW116" s="507"/>
      <c r="HX116" s="508"/>
      <c r="HY116" s="509"/>
      <c r="HZ116" s="510"/>
      <c r="IA116" s="85"/>
      <c r="IB116" s="85"/>
      <c r="IC116" s="85"/>
      <c r="ID116" s="85"/>
      <c r="IE116" s="85"/>
      <c r="IF116" s="85"/>
      <c r="IG116" s="85"/>
      <c r="IH116" s="455"/>
      <c r="II116" s="456"/>
      <c r="IJ116" s="457"/>
      <c r="IK116" s="137"/>
      <c r="IL116" s="479"/>
      <c r="IM116" s="459"/>
      <c r="IN116" s="460"/>
      <c r="IO116" s="461"/>
      <c r="IP116" s="462"/>
      <c r="IQ116" s="463"/>
      <c r="IR116" s="464"/>
      <c r="IS116" s="465"/>
      <c r="IT116" s="466"/>
      <c r="IU116" s="466"/>
      <c r="IV116" s="467"/>
    </row>
    <row r="117" spans="2:256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HK117" s="85"/>
      <c r="HL117" s="85"/>
      <c r="HM117" s="85"/>
      <c r="HN117" s="85"/>
      <c r="HO117" s="85"/>
      <c r="HP117" s="85"/>
      <c r="HQ117" s="85"/>
      <c r="HR117" s="85"/>
      <c r="HS117" s="85"/>
      <c r="HT117" s="85"/>
      <c r="HU117" s="506"/>
      <c r="HV117" s="516"/>
      <c r="HW117" s="516"/>
      <c r="HX117" s="517"/>
      <c r="HY117" s="518"/>
      <c r="HZ117" s="519"/>
      <c r="IA117" s="85"/>
      <c r="IB117" s="85"/>
      <c r="IC117" s="85"/>
      <c r="ID117" s="85"/>
      <c r="IE117" s="85"/>
      <c r="IF117" s="85"/>
      <c r="IG117" s="85"/>
      <c r="IH117" s="455"/>
      <c r="II117" s="456"/>
      <c r="IJ117" s="457"/>
      <c r="IK117" s="137"/>
      <c r="IL117" s="138"/>
      <c r="IM117" s="520"/>
      <c r="IN117" s="460"/>
      <c r="IO117" s="461"/>
      <c r="IP117" s="462"/>
      <c r="IQ117" s="463"/>
      <c r="IR117" s="464"/>
      <c r="IS117" s="465"/>
      <c r="IT117" s="466"/>
      <c r="IU117" s="466"/>
      <c r="IV117" s="467"/>
    </row>
    <row r="118" spans="2:256" ht="12" thickBot="1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HK118" s="85"/>
      <c r="HL118" s="85"/>
      <c r="HM118" s="85"/>
      <c r="HN118" s="85"/>
      <c r="HO118" s="85"/>
      <c r="HP118" s="85"/>
      <c r="HQ118" s="85"/>
      <c r="HR118" s="85"/>
      <c r="HS118" s="85"/>
      <c r="HT118" s="85"/>
      <c r="HU118" s="515"/>
      <c r="HV118" s="528"/>
      <c r="HW118" s="528"/>
      <c r="HX118" s="529"/>
      <c r="HY118" s="530"/>
      <c r="HZ118" s="531"/>
      <c r="IA118" s="85"/>
      <c r="IB118" s="85"/>
      <c r="IC118" s="85"/>
      <c r="ID118" s="85"/>
      <c r="IE118" s="85"/>
      <c r="IF118" s="85"/>
      <c r="IG118" s="85"/>
      <c r="IH118" s="455"/>
      <c r="II118" s="456"/>
      <c r="IJ118" s="457"/>
      <c r="IK118" s="484"/>
      <c r="IL118" s="479"/>
      <c r="IM118" s="459"/>
      <c r="IN118" s="460"/>
      <c r="IO118" s="461"/>
      <c r="IP118" s="462"/>
      <c r="IQ118" s="463"/>
      <c r="IR118" s="464"/>
      <c r="IS118" s="465"/>
      <c r="IT118" s="466"/>
      <c r="IU118" s="466"/>
      <c r="IV118" s="467"/>
    </row>
    <row r="119" spans="2:256" ht="12" thickBot="1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HK119" s="85"/>
      <c r="HL119" s="85"/>
      <c r="HM119" s="85"/>
      <c r="HN119" s="85"/>
      <c r="HO119" s="85"/>
      <c r="HP119" s="85"/>
      <c r="HQ119" s="85"/>
      <c r="HR119" s="85"/>
      <c r="HS119" s="85"/>
      <c r="HT119" s="85"/>
      <c r="HU119" s="527"/>
      <c r="HV119" s="85"/>
      <c r="HW119" s="85"/>
      <c r="HX119" s="85"/>
      <c r="HY119" s="85"/>
      <c r="HZ119" s="85"/>
      <c r="IA119" s="85"/>
      <c r="IB119" s="85"/>
      <c r="IC119" s="85"/>
      <c r="ID119" s="85"/>
      <c r="IE119" s="85"/>
      <c r="IF119" s="85"/>
      <c r="IG119" s="85"/>
      <c r="IH119" s="455"/>
      <c r="II119" s="456"/>
      <c r="IJ119" s="457"/>
      <c r="IK119" s="137"/>
      <c r="IL119" s="484"/>
      <c r="IM119" s="459"/>
      <c r="IN119" s="460"/>
      <c r="IO119" s="461"/>
      <c r="IP119" s="462"/>
      <c r="IQ119" s="463"/>
      <c r="IR119" s="464"/>
      <c r="IS119" s="465"/>
      <c r="IT119" s="466"/>
      <c r="IU119" s="466"/>
      <c r="IV119" s="467"/>
    </row>
    <row r="120" spans="2:256" ht="12" thickBot="1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HK120" s="85"/>
      <c r="HL120" s="85"/>
      <c r="HM120" s="85"/>
      <c r="HN120" s="85"/>
      <c r="HO120" s="85"/>
      <c r="HP120" s="85"/>
      <c r="HQ120" s="85"/>
      <c r="HR120" s="85"/>
      <c r="HS120" s="85"/>
      <c r="HT120" s="85"/>
      <c r="HU120" s="85"/>
      <c r="HV120" s="85"/>
      <c r="HW120" s="86"/>
      <c r="HX120" s="85"/>
      <c r="HY120" s="85"/>
      <c r="HZ120" s="85"/>
      <c r="IA120" s="85"/>
      <c r="IB120" s="85"/>
      <c r="IC120" s="85"/>
      <c r="ID120" s="85"/>
      <c r="IE120" s="85"/>
      <c r="IF120" s="85"/>
      <c r="IG120" s="85"/>
      <c r="IH120" s="455"/>
      <c r="II120" s="456"/>
      <c r="IJ120" s="457"/>
      <c r="IK120" s="484"/>
      <c r="IL120" s="479"/>
      <c r="IM120" s="459"/>
      <c r="IN120" s="460"/>
      <c r="IO120" s="461"/>
      <c r="IP120" s="462"/>
      <c r="IQ120" s="463"/>
      <c r="IR120" s="464"/>
      <c r="IS120" s="465"/>
      <c r="IT120" s="466"/>
      <c r="IU120" s="466"/>
      <c r="IV120" s="467"/>
    </row>
    <row r="121" spans="2:256" ht="12" thickBot="1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HK121" s="84"/>
      <c r="HL121" s="85"/>
      <c r="HM121" s="85"/>
      <c r="HN121" s="85"/>
      <c r="HO121" s="85"/>
      <c r="HP121" s="85"/>
      <c r="HQ121" s="85"/>
      <c r="HR121" s="532"/>
      <c r="HS121" s="85"/>
      <c r="HT121" s="85"/>
      <c r="HU121" s="85"/>
      <c r="HV121" s="85"/>
      <c r="HW121" s="537"/>
      <c r="HX121" s="538"/>
      <c r="HY121" s="538"/>
      <c r="HZ121" s="538"/>
      <c r="IA121" s="538"/>
      <c r="IB121" s="538"/>
      <c r="IC121" s="538"/>
      <c r="ID121" s="538"/>
      <c r="IE121" s="538"/>
      <c r="IF121" s="539"/>
      <c r="IG121" s="269"/>
      <c r="IH121" s="455"/>
      <c r="II121" s="456"/>
      <c r="IJ121" s="457"/>
      <c r="IK121" s="484"/>
      <c r="IL121" s="479"/>
      <c r="IM121" s="459"/>
      <c r="IN121" s="460"/>
      <c r="IO121" s="461"/>
      <c r="IP121" s="462"/>
      <c r="IQ121" s="463"/>
      <c r="IR121" s="464"/>
      <c r="IS121" s="465"/>
      <c r="IT121" s="466"/>
      <c r="IU121" s="466"/>
      <c r="IV121" s="467"/>
    </row>
    <row r="122" spans="2:256" ht="12" thickBot="1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HK122" s="110"/>
      <c r="HL122" s="536"/>
      <c r="HM122" s="536"/>
      <c r="HN122" s="536"/>
      <c r="HO122" s="536"/>
      <c r="HP122" s="536"/>
      <c r="HQ122" s="536"/>
      <c r="HR122" s="536"/>
      <c r="HS122" s="536"/>
      <c r="HT122" s="536"/>
      <c r="HU122" s="535"/>
      <c r="HV122" s="85"/>
      <c r="HW122" s="548"/>
      <c r="HX122" s="549"/>
      <c r="HY122" s="550"/>
      <c r="HZ122" s="551"/>
      <c r="IA122" s="551"/>
      <c r="IB122" s="552"/>
      <c r="IC122" s="553"/>
      <c r="ID122" s="554"/>
      <c r="IE122" s="554"/>
      <c r="IF122" s="555"/>
      <c r="IG122" s="556"/>
      <c r="IH122" s="455"/>
      <c r="II122" s="456"/>
      <c r="IJ122" s="457"/>
      <c r="IK122" s="137"/>
      <c r="IL122" s="479"/>
      <c r="IM122" s="459"/>
      <c r="IN122" s="460"/>
      <c r="IO122" s="461"/>
      <c r="IP122" s="462"/>
      <c r="IQ122" s="463"/>
      <c r="IR122" s="464"/>
      <c r="IS122" s="465"/>
      <c r="IT122" s="466"/>
      <c r="IU122" s="466"/>
      <c r="IV122" s="467"/>
    </row>
    <row r="123" spans="2:256" ht="12" thickBot="1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HK123" s="546"/>
      <c r="HL123" s="547"/>
      <c r="HM123" s="541"/>
      <c r="HN123" s="547"/>
      <c r="HO123" s="541"/>
      <c r="HP123" s="547"/>
      <c r="HQ123" s="543"/>
      <c r="HR123" s="544"/>
      <c r="HS123" s="543"/>
      <c r="HT123" s="543"/>
      <c r="HU123" s="545"/>
      <c r="HV123" s="85"/>
      <c r="HW123" s="569"/>
      <c r="HX123" s="570"/>
      <c r="HY123" s="571"/>
      <c r="HZ123" s="572"/>
      <c r="IA123" s="573"/>
      <c r="IB123" s="574"/>
      <c r="IC123" s="571"/>
      <c r="ID123" s="573"/>
      <c r="IE123" s="573"/>
      <c r="IF123" s="574"/>
      <c r="IG123" s="556"/>
      <c r="IH123" s="455"/>
      <c r="II123" s="456"/>
      <c r="IJ123" s="457"/>
      <c r="IK123" s="137"/>
      <c r="IL123" s="479"/>
      <c r="IM123" s="459"/>
      <c r="IN123" s="460"/>
      <c r="IO123" s="461"/>
      <c r="IP123" s="462"/>
      <c r="IQ123" s="463"/>
      <c r="IR123" s="464"/>
      <c r="IS123" s="465"/>
      <c r="IT123" s="466"/>
      <c r="IU123" s="466"/>
      <c r="IV123" s="467"/>
    </row>
    <row r="124" spans="2:256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HK124" s="564"/>
      <c r="HL124" s="559"/>
      <c r="HM124" s="558"/>
      <c r="HN124" s="559"/>
      <c r="HO124" s="567"/>
      <c r="HP124" s="568"/>
      <c r="HQ124" s="561"/>
      <c r="HR124" s="562"/>
      <c r="HS124" s="562"/>
      <c r="HT124" s="561"/>
      <c r="HU124" s="563"/>
      <c r="HV124" s="85"/>
      <c r="HW124" s="576"/>
      <c r="HX124" s="577"/>
      <c r="HY124" s="578"/>
      <c r="HZ124" s="579"/>
      <c r="IA124" s="580"/>
      <c r="IB124" s="581"/>
      <c r="IC124" s="582"/>
      <c r="ID124" s="579"/>
      <c r="IE124" s="587"/>
      <c r="IF124" s="584"/>
      <c r="IG124" s="219"/>
      <c r="IH124" s="455"/>
      <c r="II124" s="456"/>
      <c r="IJ124" s="457"/>
      <c r="IK124" s="137"/>
      <c r="IL124" s="479"/>
      <c r="IM124" s="459"/>
      <c r="IN124" s="460"/>
      <c r="IO124" s="461"/>
      <c r="IP124" s="462"/>
      <c r="IQ124" s="463"/>
      <c r="IR124" s="464"/>
      <c r="IS124" s="465"/>
      <c r="IT124" s="466"/>
      <c r="IU124" s="466"/>
      <c r="IV124" s="467"/>
    </row>
    <row r="125" spans="2:256" ht="12" thickBot="1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HK125" s="564"/>
      <c r="HL125" s="559"/>
      <c r="HM125" s="558"/>
      <c r="HN125" s="559"/>
      <c r="HO125" s="585"/>
      <c r="HP125" s="586"/>
      <c r="HQ125" s="561"/>
      <c r="HR125" s="562"/>
      <c r="HS125" s="562"/>
      <c r="HT125" s="561"/>
      <c r="HU125" s="563"/>
      <c r="HV125" s="85"/>
      <c r="HW125" s="588"/>
      <c r="HX125" s="589"/>
      <c r="HY125" s="590"/>
      <c r="HZ125" s="591"/>
      <c r="IA125" s="592"/>
      <c r="IB125" s="593"/>
      <c r="IC125" s="594"/>
      <c r="ID125" s="591"/>
      <c r="IE125" s="608"/>
      <c r="IF125" s="595"/>
      <c r="IG125" s="219"/>
      <c r="IH125" s="596"/>
      <c r="II125" s="597"/>
      <c r="IJ125" s="598"/>
      <c r="IK125" s="207"/>
      <c r="IL125" s="208"/>
      <c r="IM125" s="599"/>
      <c r="IN125" s="600"/>
      <c r="IO125" s="601"/>
      <c r="IP125" s="602"/>
      <c r="IQ125" s="603"/>
      <c r="IR125" s="604"/>
      <c r="IS125" s="605"/>
      <c r="IT125" s="606"/>
      <c r="IU125" s="606"/>
      <c r="IV125" s="607"/>
    </row>
    <row r="126" spans="2:256" ht="12" thickBot="1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HK126" s="564"/>
      <c r="HL126" s="559"/>
      <c r="HM126" s="558"/>
      <c r="HN126" s="559"/>
      <c r="HO126" s="585"/>
      <c r="HP126" s="586"/>
      <c r="HQ126" s="561"/>
      <c r="HR126" s="562"/>
      <c r="HS126" s="562"/>
      <c r="HT126" s="561"/>
      <c r="HU126" s="563"/>
      <c r="HV126" s="85"/>
      <c r="HW126" s="588"/>
      <c r="HX126" s="589"/>
      <c r="HY126" s="590"/>
      <c r="HZ126" s="609"/>
      <c r="IA126" s="610"/>
      <c r="IB126" s="593"/>
      <c r="IC126" s="594"/>
      <c r="ID126" s="609"/>
      <c r="IE126" s="583"/>
      <c r="IF126" s="595"/>
      <c r="IG126" s="219"/>
      <c r="IH126" s="611"/>
      <c r="II126" s="536"/>
      <c r="IJ126" s="612"/>
      <c r="IK126" s="613"/>
      <c r="IL126" s="614"/>
      <c r="IM126" s="615"/>
      <c r="IN126" s="616"/>
      <c r="IO126" s="617"/>
      <c r="IP126" s="618"/>
      <c r="IQ126" s="617"/>
      <c r="IR126" s="617"/>
      <c r="IS126" s="616"/>
      <c r="IT126" s="616"/>
      <c r="IU126" s="616"/>
      <c r="IV126" s="619"/>
    </row>
    <row r="127" spans="2:256" ht="12" thickBot="1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HK127" s="564"/>
      <c r="HL127" s="559"/>
      <c r="HM127" s="558"/>
      <c r="HN127" s="559"/>
      <c r="HO127" s="585"/>
      <c r="HP127" s="586"/>
      <c r="HQ127" s="561"/>
      <c r="HR127" s="562"/>
      <c r="HS127" s="562"/>
      <c r="HT127" s="561"/>
      <c r="HU127" s="563"/>
      <c r="HV127" s="85"/>
      <c r="HW127" s="588"/>
      <c r="HX127" s="589"/>
      <c r="HY127" s="590"/>
      <c r="HZ127" s="609"/>
      <c r="IA127" s="610"/>
      <c r="IB127" s="593"/>
      <c r="IC127" s="594"/>
      <c r="ID127" s="609"/>
      <c r="IE127" s="583"/>
      <c r="IF127" s="595"/>
      <c r="IG127" s="219"/>
      <c r="IH127" s="620"/>
      <c r="II127" s="621"/>
      <c r="IJ127" s="622"/>
      <c r="IK127" s="622"/>
      <c r="IL127" s="219"/>
      <c r="IM127" s="219"/>
      <c r="IN127" s="219"/>
      <c r="IO127" s="219"/>
      <c r="IP127" s="219"/>
      <c r="IQ127" s="219"/>
      <c r="IR127" s="219"/>
      <c r="IS127" s="219"/>
      <c r="IT127" s="219"/>
      <c r="IU127" s="374"/>
      <c r="IV127" s="623"/>
    </row>
    <row r="128" spans="2:256" ht="12" thickBot="1">
      <c r="HK128" s="564"/>
      <c r="HL128" s="559"/>
      <c r="HM128" s="558"/>
      <c r="HN128" s="559"/>
      <c r="HO128" s="585"/>
      <c r="HP128" s="586"/>
      <c r="HQ128" s="561"/>
      <c r="HR128" s="562"/>
      <c r="HS128" s="562"/>
      <c r="HT128" s="561"/>
      <c r="HU128" s="563"/>
      <c r="HV128" s="85"/>
      <c r="HW128" s="588"/>
      <c r="HX128" s="589"/>
      <c r="HY128" s="590"/>
      <c r="HZ128" s="609"/>
      <c r="IA128" s="610"/>
      <c r="IB128" s="593"/>
      <c r="IC128" s="594"/>
      <c r="ID128" s="609"/>
      <c r="IE128" s="583"/>
      <c r="IF128" s="595"/>
      <c r="IG128" s="219"/>
      <c r="IH128" s="624"/>
      <c r="II128" s="101"/>
      <c r="IJ128" s="100"/>
      <c r="IK128" s="100"/>
      <c r="IL128" s="100"/>
      <c r="IM128" s="98"/>
      <c r="IN128" s="621"/>
      <c r="IO128" s="621"/>
      <c r="IP128" s="101"/>
      <c r="IQ128" s="100"/>
      <c r="IR128" s="100"/>
      <c r="IS128" s="100"/>
      <c r="IT128" s="98"/>
      <c r="IU128" s="374"/>
      <c r="IV128" s="623"/>
    </row>
    <row r="129" spans="219:256">
      <c r="HK129" s="564"/>
      <c r="HL129" s="559"/>
      <c r="HM129" s="558"/>
      <c r="HN129" s="559"/>
      <c r="HO129" s="585"/>
      <c r="HP129" s="586"/>
      <c r="HQ129" s="561"/>
      <c r="HR129" s="562"/>
      <c r="HS129" s="562"/>
      <c r="HT129" s="561"/>
      <c r="HU129" s="563"/>
      <c r="HV129" s="85"/>
      <c r="HW129" s="588"/>
      <c r="HX129" s="589"/>
      <c r="HY129" s="590"/>
      <c r="HZ129" s="609"/>
      <c r="IA129" s="610"/>
      <c r="IB129" s="593"/>
      <c r="IC129" s="594"/>
      <c r="ID129" s="609"/>
      <c r="IE129" s="583"/>
      <c r="IF129" s="595"/>
      <c r="IG129" s="219"/>
      <c r="IH129" s="624"/>
      <c r="II129" s="625"/>
      <c r="IJ129" s="626"/>
      <c r="IK129" s="627"/>
      <c r="IL129" s="627"/>
      <c r="IM129" s="628"/>
      <c r="IN129" s="621"/>
      <c r="IO129" s="621"/>
      <c r="IP129" s="625"/>
      <c r="IQ129" s="626"/>
      <c r="IR129" s="627"/>
      <c r="IS129" s="627"/>
      <c r="IT129" s="628"/>
      <c r="IU129" s="374"/>
      <c r="IV129" s="623"/>
    </row>
    <row r="130" spans="219:256">
      <c r="HK130" s="564"/>
      <c r="HL130" s="559"/>
      <c r="HM130" s="558"/>
      <c r="HN130" s="559"/>
      <c r="HO130" s="585"/>
      <c r="HP130" s="586"/>
      <c r="HQ130" s="561"/>
      <c r="HR130" s="562"/>
      <c r="HS130" s="562"/>
      <c r="HT130" s="561"/>
      <c r="HU130" s="563"/>
      <c r="HV130" s="85"/>
      <c r="HW130" s="588"/>
      <c r="HX130" s="589"/>
      <c r="HY130" s="590"/>
      <c r="HZ130" s="609"/>
      <c r="IA130" s="610"/>
      <c r="IB130" s="593"/>
      <c r="IC130" s="594"/>
      <c r="ID130" s="609"/>
      <c r="IE130" s="634"/>
      <c r="IF130" s="595"/>
      <c r="IG130" s="219"/>
      <c r="IH130" s="624"/>
      <c r="II130" s="455"/>
      <c r="IJ130" s="629"/>
      <c r="IK130" s="630"/>
      <c r="IL130" s="631"/>
      <c r="IM130" s="632"/>
      <c r="IN130" s="621"/>
      <c r="IO130" s="621"/>
      <c r="IP130" s="455"/>
      <c r="IQ130" s="629"/>
      <c r="IR130" s="630"/>
      <c r="IS130" s="631"/>
      <c r="IT130" s="633"/>
      <c r="IU130" s="374"/>
      <c r="IV130" s="623"/>
    </row>
    <row r="131" spans="219:256">
      <c r="HK131" s="564"/>
      <c r="HL131" s="559"/>
      <c r="HM131" s="558"/>
      <c r="HN131" s="559"/>
      <c r="HO131" s="585"/>
      <c r="HP131" s="586"/>
      <c r="HQ131" s="561"/>
      <c r="HR131" s="562"/>
      <c r="HS131" s="562"/>
      <c r="HT131" s="561"/>
      <c r="HU131" s="563"/>
      <c r="HV131" s="85"/>
      <c r="HW131" s="588"/>
      <c r="HX131" s="589"/>
      <c r="HY131" s="590"/>
      <c r="HZ131" s="609"/>
      <c r="IA131" s="610"/>
      <c r="IB131" s="593"/>
      <c r="IC131" s="594"/>
      <c r="ID131" s="609"/>
      <c r="IE131" s="583"/>
      <c r="IF131" s="595"/>
      <c r="IG131" s="219"/>
      <c r="IH131" s="624"/>
      <c r="II131" s="455"/>
      <c r="IJ131" s="629"/>
      <c r="IK131" s="630"/>
      <c r="IL131" s="631"/>
      <c r="IM131" s="632"/>
      <c r="IN131" s="621"/>
      <c r="IO131" s="621"/>
      <c r="IP131" s="455"/>
      <c r="IQ131" s="629"/>
      <c r="IR131" s="630"/>
      <c r="IS131" s="631"/>
      <c r="IT131" s="632"/>
      <c r="IU131" s="374"/>
      <c r="IV131" s="623"/>
    </row>
    <row r="132" spans="219:256">
      <c r="HK132" s="564"/>
      <c r="HL132" s="559"/>
      <c r="HM132" s="558"/>
      <c r="HN132" s="559"/>
      <c r="HO132" s="585"/>
      <c r="HP132" s="586"/>
      <c r="HQ132" s="561"/>
      <c r="HR132" s="562"/>
      <c r="HS132" s="562"/>
      <c r="HT132" s="561"/>
      <c r="HU132" s="563"/>
      <c r="HV132" s="85"/>
      <c r="HW132" s="588"/>
      <c r="HX132" s="589"/>
      <c r="HY132" s="590"/>
      <c r="HZ132" s="591"/>
      <c r="IA132" s="636"/>
      <c r="IB132" s="593"/>
      <c r="IC132" s="594"/>
      <c r="ID132" s="591"/>
      <c r="IE132" s="637"/>
      <c r="IF132" s="595"/>
      <c r="IG132" s="219"/>
      <c r="IH132" s="624"/>
      <c r="II132" s="455"/>
      <c r="IJ132" s="629"/>
      <c r="IK132" s="630"/>
      <c r="IL132" s="631"/>
      <c r="IM132" s="632"/>
      <c r="IN132" s="621"/>
      <c r="IO132" s="621"/>
      <c r="IP132" s="455"/>
      <c r="IQ132" s="629"/>
      <c r="IR132" s="630"/>
      <c r="IS132" s="631"/>
      <c r="IT132" s="632"/>
      <c r="IU132" s="374"/>
      <c r="IV132" s="623"/>
    </row>
    <row r="133" spans="219:256">
      <c r="HK133" s="564"/>
      <c r="HL133" s="559"/>
      <c r="HM133" s="558"/>
      <c r="HN133" s="559"/>
      <c r="HO133" s="585"/>
      <c r="HP133" s="586"/>
      <c r="HQ133" s="561"/>
      <c r="HR133" s="562"/>
      <c r="HS133" s="562"/>
      <c r="HT133" s="561"/>
      <c r="HU133" s="563"/>
      <c r="HV133" s="85"/>
      <c r="HW133" s="588"/>
      <c r="HX133" s="589"/>
      <c r="HY133" s="590"/>
      <c r="HZ133" s="609"/>
      <c r="IA133" s="636"/>
      <c r="IB133" s="593"/>
      <c r="IC133" s="594"/>
      <c r="ID133" s="609"/>
      <c r="IE133" s="637"/>
      <c r="IF133" s="595"/>
      <c r="IG133" s="638"/>
      <c r="IH133" s="624"/>
      <c r="II133" s="455"/>
      <c r="IJ133" s="629"/>
      <c r="IK133" s="630"/>
      <c r="IL133" s="631"/>
      <c r="IM133" s="632"/>
      <c r="IN133" s="621"/>
      <c r="IO133" s="621"/>
      <c r="IP133" s="455"/>
      <c r="IQ133" s="629"/>
      <c r="IR133" s="630"/>
      <c r="IS133" s="631"/>
      <c r="IT133" s="633"/>
      <c r="IU133" s="374"/>
      <c r="IV133" s="623"/>
    </row>
    <row r="134" spans="219:256">
      <c r="HK134" s="564"/>
      <c r="HL134" s="559"/>
      <c r="HM134" s="558"/>
      <c r="HN134" s="559"/>
      <c r="HO134" s="585"/>
      <c r="HP134" s="586"/>
      <c r="HQ134" s="561"/>
      <c r="HR134" s="562"/>
      <c r="HS134" s="562"/>
      <c r="HT134" s="561"/>
      <c r="HU134" s="563"/>
      <c r="HV134" s="85"/>
      <c r="HW134" s="588"/>
      <c r="HX134" s="589"/>
      <c r="HY134" s="590"/>
      <c r="HZ134" s="609"/>
      <c r="IA134" s="636"/>
      <c r="IB134" s="593"/>
      <c r="IC134" s="594"/>
      <c r="ID134" s="609"/>
      <c r="IE134" s="637"/>
      <c r="IF134" s="595"/>
      <c r="IG134" s="219"/>
      <c r="IH134" s="624"/>
      <c r="II134" s="455"/>
      <c r="IJ134" s="629"/>
      <c r="IK134" s="630"/>
      <c r="IL134" s="631"/>
      <c r="IM134" s="632"/>
      <c r="IN134" s="621"/>
      <c r="IO134" s="621"/>
      <c r="IP134" s="455"/>
      <c r="IQ134" s="629"/>
      <c r="IR134" s="630"/>
      <c r="IS134" s="631"/>
      <c r="IT134" s="633"/>
      <c r="IU134" s="374"/>
      <c r="IV134" s="623"/>
    </row>
    <row r="135" spans="219:256">
      <c r="HK135" s="564"/>
      <c r="HL135" s="559"/>
      <c r="HM135" s="558"/>
      <c r="HN135" s="559"/>
      <c r="HO135" s="585"/>
      <c r="HP135" s="586"/>
      <c r="HQ135" s="561"/>
      <c r="HR135" s="562"/>
      <c r="HS135" s="562"/>
      <c r="HT135" s="561"/>
      <c r="HU135" s="563"/>
      <c r="HV135" s="85"/>
      <c r="HW135" s="588"/>
      <c r="HX135" s="589"/>
      <c r="HY135" s="590"/>
      <c r="HZ135" s="591"/>
      <c r="IA135" s="610"/>
      <c r="IB135" s="593"/>
      <c r="IC135" s="594"/>
      <c r="ID135" s="591"/>
      <c r="IE135" s="608"/>
      <c r="IF135" s="595"/>
      <c r="IG135" s="219"/>
      <c r="IH135" s="624"/>
      <c r="II135" s="455"/>
      <c r="IJ135" s="629"/>
      <c r="IK135" s="630"/>
      <c r="IL135" s="631"/>
      <c r="IM135" s="632"/>
      <c r="IN135" s="621"/>
      <c r="IO135" s="621"/>
      <c r="IP135" s="455"/>
      <c r="IQ135" s="629"/>
      <c r="IR135" s="630"/>
      <c r="IS135" s="631"/>
      <c r="IT135" s="633"/>
      <c r="IU135" s="374"/>
      <c r="IV135" s="623"/>
    </row>
    <row r="136" spans="219:256">
      <c r="HK136" s="564"/>
      <c r="HL136" s="559"/>
      <c r="HM136" s="558"/>
      <c r="HN136" s="559"/>
      <c r="HO136" s="585"/>
      <c r="HP136" s="586"/>
      <c r="HQ136" s="561"/>
      <c r="HR136" s="562"/>
      <c r="HS136" s="562"/>
      <c r="HT136" s="561"/>
      <c r="HU136" s="563"/>
      <c r="HV136" s="85"/>
      <c r="HW136" s="588"/>
      <c r="HX136" s="589"/>
      <c r="HY136" s="590"/>
      <c r="HZ136" s="609"/>
      <c r="IA136" s="610"/>
      <c r="IB136" s="593"/>
      <c r="IC136" s="594"/>
      <c r="ID136" s="609"/>
      <c r="IE136" s="608"/>
      <c r="IF136" s="595"/>
      <c r="IG136" s="219"/>
      <c r="IH136" s="624"/>
      <c r="II136" s="455"/>
      <c r="IJ136" s="629"/>
      <c r="IK136" s="630"/>
      <c r="IL136" s="631"/>
      <c r="IM136" s="632"/>
      <c r="IN136" s="621"/>
      <c r="IO136" s="621"/>
      <c r="IP136" s="455"/>
      <c r="IQ136" s="629"/>
      <c r="IR136" s="630"/>
      <c r="IS136" s="631"/>
      <c r="IT136" s="633"/>
      <c r="IU136" s="374"/>
      <c r="IV136" s="623"/>
    </row>
    <row r="137" spans="219:256" ht="12" thickBot="1">
      <c r="HK137" s="564"/>
      <c r="HL137" s="559"/>
      <c r="HM137" s="558"/>
      <c r="HN137" s="559"/>
      <c r="HO137" s="585"/>
      <c r="HP137" s="586"/>
      <c r="HQ137" s="561"/>
      <c r="HR137" s="562"/>
      <c r="HS137" s="562"/>
      <c r="HT137" s="561"/>
      <c r="HU137" s="563"/>
      <c r="HV137" s="85"/>
      <c r="HW137" s="639"/>
      <c r="HX137" s="640"/>
      <c r="HY137" s="641"/>
      <c r="HZ137" s="642"/>
      <c r="IA137" s="643"/>
      <c r="IB137" s="644"/>
      <c r="IC137" s="645"/>
      <c r="ID137" s="642"/>
      <c r="IE137" s="647"/>
      <c r="IF137" s="646"/>
      <c r="IG137" s="219"/>
      <c r="IH137" s="624"/>
      <c r="II137" s="455"/>
      <c r="IJ137" s="629"/>
      <c r="IK137" s="630"/>
      <c r="IL137" s="631"/>
      <c r="IM137" s="632"/>
      <c r="IN137" s="621"/>
      <c r="IO137" s="621"/>
      <c r="IP137" s="455"/>
      <c r="IQ137" s="629"/>
      <c r="IR137" s="630"/>
      <c r="IS137" s="631"/>
      <c r="IT137" s="633"/>
      <c r="IU137" s="374"/>
      <c r="IV137" s="623"/>
    </row>
    <row r="138" spans="219:256" ht="12" thickBot="1">
      <c r="HK138" s="564"/>
      <c r="HL138" s="559"/>
      <c r="HM138" s="558"/>
      <c r="HN138" s="559"/>
      <c r="HO138" s="585"/>
      <c r="HP138" s="586"/>
      <c r="HQ138" s="561"/>
      <c r="HR138" s="562"/>
      <c r="HS138" s="562"/>
      <c r="HT138" s="561"/>
      <c r="HU138" s="563"/>
      <c r="HV138" s="85"/>
      <c r="HW138" s="648"/>
      <c r="HX138" s="649"/>
      <c r="HY138" s="650"/>
      <c r="HZ138" s="651"/>
      <c r="IA138" s="651"/>
      <c r="IB138" s="652"/>
      <c r="IC138" s="650"/>
      <c r="ID138" s="651"/>
      <c r="IE138" s="651"/>
      <c r="IF138" s="652"/>
      <c r="IG138" s="219"/>
      <c r="IH138" s="624"/>
      <c r="II138" s="455"/>
      <c r="IJ138" s="629"/>
      <c r="IK138" s="630"/>
      <c r="IL138" s="631"/>
      <c r="IM138" s="632"/>
      <c r="IN138" s="621"/>
      <c r="IO138" s="621"/>
      <c r="IP138" s="455"/>
      <c r="IQ138" s="629"/>
      <c r="IR138" s="630"/>
      <c r="IS138" s="631"/>
      <c r="IT138" s="633"/>
      <c r="IU138" s="374"/>
      <c r="IV138" s="623"/>
    </row>
    <row r="139" spans="219:256" ht="12" thickBot="1">
      <c r="HK139" s="564"/>
      <c r="HL139" s="559"/>
      <c r="HM139" s="558"/>
      <c r="HN139" s="559"/>
      <c r="HO139" s="585"/>
      <c r="HP139" s="586"/>
      <c r="HQ139" s="561"/>
      <c r="HR139" s="562"/>
      <c r="HS139" s="562"/>
      <c r="HT139" s="561"/>
      <c r="HU139" s="563"/>
      <c r="HV139" s="85"/>
      <c r="HW139" s="653"/>
      <c r="HX139" s="654"/>
      <c r="HY139" s="655"/>
      <c r="HZ139" s="656"/>
      <c r="IA139" s="657"/>
      <c r="IB139" s="658"/>
      <c r="IC139" s="659"/>
      <c r="ID139" s="660"/>
      <c r="IE139" s="661"/>
      <c r="IF139" s="662"/>
      <c r="IG139" s="219"/>
      <c r="IH139" s="624"/>
      <c r="II139" s="455"/>
      <c r="IJ139" s="629"/>
      <c r="IK139" s="630"/>
      <c r="IL139" s="631"/>
      <c r="IM139" s="632"/>
      <c r="IN139" s="621"/>
      <c r="IO139" s="621"/>
      <c r="IP139" s="455"/>
      <c r="IQ139" s="629"/>
      <c r="IR139" s="630"/>
      <c r="IS139" s="631"/>
      <c r="IT139" s="633"/>
      <c r="IU139" s="374"/>
      <c r="IV139" s="623"/>
    </row>
    <row r="140" spans="219:256" ht="12" thickBot="1">
      <c r="HK140" s="564"/>
      <c r="HL140" s="559"/>
      <c r="HM140" s="558"/>
      <c r="HN140" s="559"/>
      <c r="HO140" s="585"/>
      <c r="HP140" s="586"/>
      <c r="HQ140" s="561"/>
      <c r="HR140" s="562"/>
      <c r="HS140" s="562"/>
      <c r="HT140" s="561"/>
      <c r="HU140" s="563"/>
      <c r="HV140" s="85"/>
      <c r="HW140" s="663"/>
      <c r="HX140" s="664"/>
      <c r="HY140" s="621"/>
      <c r="HZ140" s="621"/>
      <c r="IA140" s="664"/>
      <c r="IB140" s="665"/>
      <c r="IC140" s="665"/>
      <c r="ID140" s="665"/>
      <c r="IE140" s="666"/>
      <c r="IF140" s="667"/>
      <c r="IG140" s="219"/>
      <c r="IH140" s="624"/>
      <c r="II140" s="455"/>
      <c r="IJ140" s="629"/>
      <c r="IK140" s="668"/>
      <c r="IL140" s="669"/>
      <c r="IM140" s="670"/>
      <c r="IN140" s="621"/>
      <c r="IO140" s="621"/>
      <c r="IP140" s="455"/>
      <c r="IQ140" s="629"/>
      <c r="IR140" s="668"/>
      <c r="IS140" s="669"/>
      <c r="IT140" s="671"/>
      <c r="IU140" s="374"/>
      <c r="IV140" s="623"/>
    </row>
    <row r="141" spans="219:256" ht="12" thickBot="1">
      <c r="HK141" s="564"/>
      <c r="HL141" s="559"/>
      <c r="HM141" s="558"/>
      <c r="HN141" s="559"/>
      <c r="HO141" s="585"/>
      <c r="HP141" s="586"/>
      <c r="HQ141" s="561"/>
      <c r="HR141" s="562"/>
      <c r="HS141" s="562"/>
      <c r="HT141" s="561"/>
      <c r="HU141" s="563"/>
      <c r="HV141" s="85"/>
      <c r="HW141" s="682"/>
      <c r="HX141" s="683"/>
      <c r="HY141" s="684"/>
      <c r="HZ141" s="684"/>
      <c r="IA141" s="685"/>
      <c r="IB141" s="686"/>
      <c r="IC141" s="686"/>
      <c r="ID141" s="686"/>
      <c r="IE141" s="688"/>
      <c r="IF141" s="689"/>
      <c r="IG141" s="219"/>
      <c r="IH141" s="690"/>
      <c r="II141" s="691"/>
      <c r="IJ141" s="692"/>
      <c r="IK141" s="692"/>
      <c r="IL141" s="693"/>
      <c r="IM141" s="694"/>
      <c r="IN141" s="684"/>
      <c r="IO141" s="684"/>
      <c r="IP141" s="691"/>
      <c r="IQ141" s="692"/>
      <c r="IR141" s="692"/>
      <c r="IS141" s="693"/>
      <c r="IT141" s="694"/>
      <c r="IU141" s="695"/>
      <c r="IV141" s="696"/>
    </row>
    <row r="142" spans="219:256" ht="12" thickBot="1">
      <c r="HK142" s="679"/>
      <c r="HL142" s="674"/>
      <c r="HM142" s="673"/>
      <c r="HN142" s="674"/>
      <c r="HO142" s="680"/>
      <c r="HP142" s="681"/>
      <c r="HQ142" s="676"/>
      <c r="HR142" s="677"/>
      <c r="HS142" s="677"/>
      <c r="HT142" s="676"/>
      <c r="HU142" s="678"/>
      <c r="HV142" s="85"/>
      <c r="HW142" s="86"/>
      <c r="HX142" s="85"/>
      <c r="HY142" s="85"/>
      <c r="HZ142" s="85"/>
      <c r="IA142" s="85"/>
      <c r="IB142" s="85"/>
      <c r="IC142" s="85"/>
      <c r="ID142" s="85"/>
      <c r="IE142" s="85"/>
      <c r="IF142" s="85"/>
      <c r="IG142" s="85"/>
      <c r="IH142" s="85"/>
      <c r="II142" s="85"/>
      <c r="IJ142" s="85"/>
      <c r="IK142" s="85"/>
      <c r="IL142" s="85"/>
      <c r="IM142" s="85"/>
      <c r="IN142" s="85"/>
      <c r="IO142" s="85"/>
      <c r="IP142" s="85"/>
      <c r="IQ142" s="85"/>
      <c r="IR142" s="85"/>
      <c r="IS142" s="85"/>
      <c r="IT142" s="85"/>
      <c r="IU142" s="85"/>
      <c r="IV142" s="85"/>
    </row>
    <row r="143" spans="219:256" ht="12" thickBot="1">
      <c r="HK143" s="86"/>
      <c r="HL143" s="85"/>
      <c r="HM143" s="85"/>
      <c r="HN143" s="85"/>
      <c r="HO143" s="85"/>
      <c r="HP143" s="85"/>
      <c r="HQ143" s="85"/>
      <c r="HR143" s="85"/>
      <c r="HS143" s="85"/>
      <c r="HT143" s="85"/>
      <c r="HU143" s="85"/>
      <c r="HV143" s="228"/>
      <c r="HW143" s="382"/>
      <c r="HX143" s="383"/>
      <c r="HY143" s="383"/>
      <c r="HZ143" s="383"/>
      <c r="IA143" s="706"/>
      <c r="IB143" s="707"/>
      <c r="IC143" s="708"/>
      <c r="ID143" s="709"/>
      <c r="IE143" s="710"/>
      <c r="IF143" s="711"/>
      <c r="IG143" s="228"/>
      <c r="IH143" s="228"/>
      <c r="II143" s="228"/>
      <c r="IJ143" s="228"/>
      <c r="IK143" s="228"/>
      <c r="IL143" s="228"/>
      <c r="IM143" s="228"/>
      <c r="IN143" s="228"/>
      <c r="IO143" s="228"/>
      <c r="IP143" s="228"/>
      <c r="IQ143" s="228"/>
      <c r="IR143" s="228"/>
      <c r="IS143" s="228"/>
      <c r="IT143" s="228"/>
      <c r="IU143" s="228"/>
      <c r="IV143" s="228"/>
    </row>
    <row r="144" spans="219:256" ht="12" thickBot="1">
      <c r="HK144" s="703"/>
      <c r="HL144" s="704"/>
      <c r="HM144" s="704"/>
      <c r="HN144" s="704"/>
      <c r="HO144" s="704"/>
      <c r="HP144" s="704"/>
      <c r="HQ144" s="704"/>
      <c r="HR144" s="704"/>
      <c r="HS144" s="704"/>
      <c r="HT144" s="704"/>
      <c r="HU144" s="705"/>
      <c r="HV144" s="228"/>
      <c r="HW144" s="726"/>
      <c r="HX144" s="727"/>
      <c r="HY144" s="728"/>
      <c r="HZ144" s="729"/>
      <c r="IA144" s="730"/>
      <c r="IB144" s="731"/>
      <c r="IC144" s="732"/>
      <c r="ID144" s="733"/>
      <c r="IE144" s="734"/>
      <c r="IF144" s="735"/>
      <c r="IG144" s="228"/>
      <c r="IH144" s="228"/>
      <c r="II144" s="228"/>
      <c r="IJ144" s="228"/>
      <c r="IK144" s="228"/>
      <c r="IL144" s="228"/>
      <c r="IM144" s="228"/>
      <c r="IN144" s="228"/>
      <c r="IO144" s="228"/>
      <c r="IP144" s="228"/>
      <c r="IQ144" s="228"/>
      <c r="IR144" s="228"/>
      <c r="IS144" s="228"/>
      <c r="IT144" s="228"/>
      <c r="IU144" s="228"/>
      <c r="IV144" s="228"/>
    </row>
    <row r="145" spans="219:256" ht="12" thickBot="1">
      <c r="HK145" s="866"/>
      <c r="HL145" s="867"/>
      <c r="HM145" s="868"/>
      <c r="HN145" s="869"/>
      <c r="HO145" s="868"/>
      <c r="HP145" s="869"/>
      <c r="HQ145" s="870"/>
      <c r="HR145" s="871"/>
      <c r="HS145" s="723"/>
      <c r="HT145" s="724"/>
      <c r="HU145" s="725"/>
      <c r="HV145" s="228"/>
      <c r="HW145" s="748"/>
      <c r="HX145" s="749"/>
      <c r="HY145" s="749"/>
      <c r="HZ145" s="749"/>
      <c r="IA145" s="749"/>
      <c r="IB145" s="749"/>
      <c r="IC145" s="749"/>
      <c r="ID145" s="750"/>
      <c r="IE145" s="750"/>
      <c r="IF145" s="751"/>
      <c r="IG145" s="228"/>
      <c r="IH145" s="228"/>
      <c r="II145" s="228"/>
      <c r="IJ145" s="228"/>
      <c r="IK145" s="228"/>
      <c r="IL145" s="228"/>
      <c r="IM145" s="228"/>
      <c r="IN145" s="228"/>
      <c r="IO145" s="228"/>
      <c r="IP145" s="228"/>
      <c r="IQ145" s="228"/>
      <c r="IR145" s="228"/>
      <c r="IS145" s="228"/>
      <c r="IT145" s="228"/>
      <c r="IU145" s="228"/>
      <c r="IV145" s="228"/>
    </row>
    <row r="146" spans="219:256">
      <c r="HK146" s="872"/>
      <c r="HL146" s="873"/>
      <c r="HM146" s="874"/>
      <c r="HN146" s="874"/>
      <c r="HO146" s="874"/>
      <c r="HP146" s="874"/>
      <c r="HQ146" s="875"/>
      <c r="HR146" s="876"/>
      <c r="HS146" s="877"/>
      <c r="HT146" s="877"/>
      <c r="HU146" s="747"/>
      <c r="HV146" s="228"/>
      <c r="HW146" s="764"/>
      <c r="HX146" s="765"/>
      <c r="HY146" s="766"/>
      <c r="HZ146" s="767"/>
      <c r="IA146" s="768"/>
      <c r="IB146" s="769"/>
      <c r="IC146" s="770"/>
      <c r="ID146" s="771"/>
      <c r="IE146" s="772"/>
      <c r="IF146" s="773"/>
      <c r="IG146" s="228"/>
      <c r="IH146" s="228"/>
      <c r="II146" s="228"/>
      <c r="IJ146" s="228"/>
      <c r="IK146" s="228"/>
      <c r="IL146" s="228"/>
      <c r="IM146" s="220"/>
      <c r="IN146" s="220"/>
      <c r="IO146" s="220"/>
      <c r="IP146" s="220"/>
      <c r="IQ146" s="220"/>
      <c r="IR146" s="220"/>
      <c r="IS146" s="220"/>
      <c r="IT146" s="220"/>
      <c r="IU146" s="220"/>
      <c r="IV146" s="220"/>
    </row>
    <row r="147" spans="219:256">
      <c r="HK147" s="878"/>
      <c r="HL147" s="746"/>
      <c r="HM147" s="758"/>
      <c r="HN147" s="759"/>
      <c r="HO147" s="820"/>
      <c r="HP147" s="759"/>
      <c r="HQ147" s="761"/>
      <c r="HR147" s="762"/>
      <c r="HS147" s="608"/>
      <c r="HT147" s="608"/>
      <c r="HU147" s="763"/>
      <c r="HV147" s="228"/>
      <c r="HW147" s="775"/>
      <c r="HX147" s="776"/>
      <c r="HY147" s="777"/>
      <c r="HZ147" s="778"/>
      <c r="IA147" s="779"/>
      <c r="IB147" s="780"/>
      <c r="IC147" s="781"/>
      <c r="ID147" s="782"/>
      <c r="IE147" s="783"/>
      <c r="IF147" s="784"/>
      <c r="IG147" s="228"/>
      <c r="IH147" s="228"/>
      <c r="II147" s="228"/>
      <c r="IJ147" s="228"/>
      <c r="IK147" s="228"/>
      <c r="IL147" s="228"/>
      <c r="IM147" s="220"/>
      <c r="IN147" s="220"/>
      <c r="IO147" s="220"/>
      <c r="IP147" s="220"/>
      <c r="IQ147" s="220"/>
      <c r="IR147" s="220"/>
      <c r="IS147" s="220"/>
      <c r="IT147" s="220"/>
      <c r="IU147" s="220"/>
      <c r="IV147" s="220"/>
    </row>
    <row r="148" spans="219:256">
      <c r="HK148" s="878"/>
      <c r="HL148" s="746"/>
      <c r="HM148" s="760"/>
      <c r="HN148" s="759"/>
      <c r="HO148" s="760"/>
      <c r="HP148" s="759"/>
      <c r="HQ148" s="761"/>
      <c r="HR148" s="762"/>
      <c r="HS148" s="608"/>
      <c r="HT148" s="608"/>
      <c r="HU148" s="763"/>
      <c r="HV148" s="228"/>
      <c r="HW148" s="775"/>
      <c r="HX148" s="776"/>
      <c r="HY148" s="777"/>
      <c r="HZ148" s="789"/>
      <c r="IA148" s="779"/>
      <c r="IB148" s="780"/>
      <c r="IC148" s="790"/>
      <c r="ID148" s="782"/>
      <c r="IE148" s="791"/>
      <c r="IF148" s="792"/>
      <c r="IG148" s="228"/>
      <c r="IH148" s="228"/>
      <c r="II148" s="228"/>
      <c r="IJ148" s="228"/>
      <c r="IK148" s="228"/>
      <c r="IL148" s="228"/>
      <c r="IM148" s="220"/>
      <c r="IN148" s="220"/>
      <c r="IO148" s="220"/>
      <c r="IP148" s="220"/>
      <c r="IQ148" s="220"/>
      <c r="IR148" s="220"/>
      <c r="IS148" s="220"/>
      <c r="IT148" s="220"/>
      <c r="IU148" s="220"/>
      <c r="IV148" s="220"/>
    </row>
    <row r="149" spans="219:256">
      <c r="HK149" s="878"/>
      <c r="HL149" s="746"/>
      <c r="HM149" s="760"/>
      <c r="HN149" s="759"/>
      <c r="HO149" s="760"/>
      <c r="HP149" s="759"/>
      <c r="HQ149" s="761"/>
      <c r="HR149" s="762"/>
      <c r="HS149" s="788"/>
      <c r="HT149" s="788"/>
      <c r="HU149" s="763"/>
      <c r="HV149" s="228"/>
      <c r="HW149" s="775"/>
      <c r="HX149" s="776"/>
      <c r="HY149" s="777"/>
      <c r="HZ149" s="789"/>
      <c r="IA149" s="779"/>
      <c r="IB149" s="780"/>
      <c r="IC149" s="793"/>
      <c r="ID149" s="782"/>
      <c r="IE149" s="791"/>
      <c r="IF149" s="792"/>
      <c r="IG149" s="228"/>
      <c r="IH149" s="228"/>
      <c r="II149" s="228"/>
      <c r="IJ149" s="228"/>
      <c r="IK149" s="228"/>
      <c r="IL149" s="228"/>
      <c r="IM149" s="220"/>
      <c r="IN149" s="220"/>
      <c r="IO149" s="220"/>
      <c r="IP149" s="220"/>
      <c r="IQ149" s="220"/>
      <c r="IR149" s="220"/>
      <c r="IS149" s="220"/>
      <c r="IT149" s="220"/>
      <c r="IU149" s="220"/>
      <c r="IV149" s="220"/>
    </row>
    <row r="150" spans="219:256">
      <c r="HK150" s="878"/>
      <c r="HL150" s="746"/>
      <c r="HM150" s="760"/>
      <c r="HN150" s="759"/>
      <c r="HO150" s="760"/>
      <c r="HP150" s="759"/>
      <c r="HQ150" s="761"/>
      <c r="HR150" s="762"/>
      <c r="HS150" s="788"/>
      <c r="HT150" s="788"/>
      <c r="HU150" s="763"/>
      <c r="HV150" s="228"/>
      <c r="HW150" s="794"/>
      <c r="HX150" s="795"/>
      <c r="HY150" s="796"/>
      <c r="HZ150" s="778"/>
      <c r="IA150" s="797"/>
      <c r="IB150" s="798"/>
      <c r="IC150" s="793"/>
      <c r="ID150" s="799"/>
      <c r="IE150" s="800"/>
      <c r="IF150" s="801"/>
      <c r="IG150" s="228"/>
      <c r="IH150" s="228"/>
      <c r="II150" s="228"/>
      <c r="IJ150" s="228"/>
      <c r="IK150" s="228"/>
      <c r="IL150" s="228"/>
      <c r="IM150" s="220"/>
      <c r="IN150" s="220"/>
      <c r="IO150" s="220"/>
      <c r="IP150" s="220"/>
      <c r="IQ150" s="220"/>
      <c r="IR150" s="220"/>
      <c r="IS150" s="220"/>
      <c r="IT150" s="220"/>
      <c r="IU150" s="220"/>
      <c r="IV150" s="220"/>
    </row>
    <row r="151" spans="219:256" ht="12" thickBot="1">
      <c r="HK151" s="878"/>
      <c r="HL151" s="746"/>
      <c r="HM151" s="760"/>
      <c r="HN151" s="759"/>
      <c r="HO151" s="760"/>
      <c r="HP151" s="759"/>
      <c r="HQ151" s="761"/>
      <c r="HR151" s="762"/>
      <c r="HS151" s="788"/>
      <c r="HT151" s="788"/>
      <c r="HU151" s="763"/>
      <c r="HV151" s="228"/>
      <c r="HW151" s="809"/>
      <c r="HX151" s="810"/>
      <c r="HY151" s="811"/>
      <c r="HZ151" s="812"/>
      <c r="IA151" s="813"/>
      <c r="IB151" s="814"/>
      <c r="IC151" s="815"/>
      <c r="ID151" s="816"/>
      <c r="IE151" s="817"/>
      <c r="IF151" s="818"/>
      <c r="IG151" s="228"/>
      <c r="IH151" s="228"/>
      <c r="II151" s="228"/>
      <c r="IJ151" s="228"/>
      <c r="IK151" s="228"/>
      <c r="IL151" s="228"/>
      <c r="IM151" s="220"/>
      <c r="IN151" s="220"/>
      <c r="IO151" s="220"/>
      <c r="IP151" s="220"/>
      <c r="IQ151" s="220"/>
      <c r="IR151" s="220"/>
      <c r="IS151" s="220"/>
      <c r="IT151" s="220"/>
      <c r="IU151" s="220"/>
      <c r="IV151" s="220"/>
    </row>
    <row r="152" spans="219:256" ht="12" thickBot="1">
      <c r="HK152" s="878"/>
      <c r="HL152" s="746"/>
      <c r="HM152" s="760"/>
      <c r="HN152" s="759"/>
      <c r="HO152" s="760"/>
      <c r="HP152" s="759"/>
      <c r="HQ152" s="761"/>
      <c r="HR152" s="762"/>
      <c r="HS152" s="608"/>
      <c r="HT152" s="608"/>
      <c r="HU152" s="808"/>
      <c r="HV152" s="228"/>
      <c r="HW152" s="228"/>
      <c r="HX152" s="220"/>
      <c r="HY152" s="220"/>
      <c r="HZ152" s="220"/>
      <c r="IA152" s="220"/>
      <c r="IB152" s="220"/>
      <c r="IC152" s="220"/>
      <c r="ID152" s="220"/>
      <c r="IE152" s="220"/>
      <c r="IF152" s="220"/>
      <c r="IG152" s="220"/>
      <c r="IH152" s="220"/>
      <c r="II152" s="228"/>
      <c r="IJ152" s="228"/>
      <c r="IK152" s="228"/>
      <c r="IL152" s="228"/>
      <c r="IM152" s="228"/>
      <c r="IN152" s="228"/>
      <c r="IO152" s="220"/>
      <c r="IP152" s="220"/>
      <c r="IQ152" s="220"/>
      <c r="IR152" s="220"/>
      <c r="IS152" s="220"/>
      <c r="IT152" s="220"/>
      <c r="IU152" s="220"/>
      <c r="IV152" s="220"/>
    </row>
    <row r="153" spans="219:256" ht="12" thickBot="1">
      <c r="HK153" s="879"/>
      <c r="HL153" s="746"/>
      <c r="HM153" s="760"/>
      <c r="HN153" s="759"/>
      <c r="HO153" s="760"/>
      <c r="HP153" s="759"/>
      <c r="HQ153" s="761"/>
      <c r="HR153" s="762"/>
      <c r="HS153" s="788"/>
      <c r="HT153" s="788"/>
      <c r="HU153" s="808"/>
      <c r="HV153" s="228"/>
      <c r="HW153" s="822"/>
      <c r="HX153" s="823"/>
      <c r="HY153" s="702"/>
      <c r="HZ153" s="824"/>
      <c r="IA153" s="824"/>
      <c r="IB153" s="824"/>
      <c r="IC153" s="825"/>
      <c r="ID153" s="826"/>
      <c r="IE153" s="824"/>
      <c r="IF153" s="827"/>
      <c r="IG153" s="220"/>
      <c r="IH153" s="220"/>
      <c r="II153" s="228"/>
      <c r="IJ153" s="228"/>
      <c r="IK153" s="228"/>
      <c r="IL153" s="228"/>
      <c r="IM153" s="228"/>
      <c r="IN153" s="228"/>
      <c r="IO153" s="220"/>
      <c r="IP153" s="220"/>
      <c r="IQ153" s="220"/>
      <c r="IR153" s="220"/>
      <c r="IS153" s="220"/>
      <c r="IT153" s="220"/>
      <c r="IU153" s="220"/>
      <c r="IV153" s="220"/>
    </row>
    <row r="154" spans="219:256">
      <c r="HK154" s="878"/>
      <c r="HL154" s="746"/>
      <c r="HM154" s="760"/>
      <c r="HN154" s="820"/>
      <c r="HO154" s="760"/>
      <c r="HP154" s="820"/>
      <c r="HQ154" s="821"/>
      <c r="HR154" s="762"/>
      <c r="HS154" s="788"/>
      <c r="HT154" s="788"/>
      <c r="HU154" s="808"/>
      <c r="HV154" s="228"/>
      <c r="HW154" s="828"/>
      <c r="HX154" s="829"/>
      <c r="HY154" s="830"/>
      <c r="HZ154" s="831"/>
      <c r="IA154" s="832"/>
      <c r="IB154" s="833"/>
      <c r="IC154" s="831"/>
      <c r="ID154" s="832"/>
      <c r="IE154" s="834"/>
      <c r="IF154" s="835"/>
      <c r="IG154" s="220"/>
      <c r="IH154" s="220"/>
      <c r="II154" s="228"/>
      <c r="IJ154" s="228"/>
      <c r="IK154" s="228"/>
      <c r="IL154" s="228"/>
      <c r="IM154" s="228"/>
      <c r="IN154" s="228"/>
      <c r="IO154" s="220"/>
      <c r="IP154" s="220"/>
      <c r="IQ154" s="220"/>
      <c r="IR154" s="220"/>
      <c r="IS154" s="220"/>
      <c r="IT154" s="220"/>
      <c r="IU154" s="220"/>
      <c r="IV154" s="220"/>
    </row>
    <row r="155" spans="219:256">
      <c r="HK155" s="879"/>
      <c r="HL155" s="746"/>
      <c r="HM155" s="760"/>
      <c r="HN155" s="820"/>
      <c r="HO155" s="760"/>
      <c r="HP155" s="820"/>
      <c r="HQ155" s="821"/>
      <c r="HR155" s="762"/>
      <c r="HS155" s="788"/>
      <c r="HT155" s="788"/>
      <c r="HU155" s="808"/>
      <c r="HV155" s="228"/>
      <c r="HW155" s="837"/>
      <c r="HX155" s="838"/>
      <c r="HY155" s="839"/>
      <c r="HZ155" s="837"/>
      <c r="IA155" s="838"/>
      <c r="IB155" s="839"/>
      <c r="IC155" s="837"/>
      <c r="ID155" s="838"/>
      <c r="IE155" s="840"/>
      <c r="IF155" s="841"/>
      <c r="IG155" s="220"/>
      <c r="IH155" s="220"/>
      <c r="II155" s="228"/>
      <c r="IJ155" s="228"/>
      <c r="IK155" s="228"/>
      <c r="IL155" s="228"/>
      <c r="IM155" s="228"/>
      <c r="IN155" s="228"/>
      <c r="IO155" s="220"/>
      <c r="IP155" s="220"/>
      <c r="IQ155" s="220"/>
      <c r="IR155" s="220"/>
      <c r="IS155" s="220"/>
      <c r="IT155" s="220"/>
      <c r="IU155" s="220"/>
      <c r="IV155" s="220"/>
    </row>
    <row r="156" spans="219:256" ht="12" thickBot="1">
      <c r="HK156" s="879"/>
      <c r="HL156" s="836"/>
      <c r="HM156" s="760"/>
      <c r="HN156" s="820"/>
      <c r="HO156" s="760"/>
      <c r="HP156" s="820"/>
      <c r="HQ156" s="821"/>
      <c r="HR156" s="842"/>
      <c r="HS156" s="788"/>
      <c r="HT156" s="788"/>
      <c r="HU156" s="808"/>
      <c r="HV156" s="228"/>
      <c r="HW156" s="843"/>
      <c r="HX156" s="844"/>
      <c r="HY156" s="845"/>
      <c r="HZ156" s="843"/>
      <c r="IA156" s="844"/>
      <c r="IB156" s="845"/>
      <c r="IC156" s="843"/>
      <c r="ID156" s="844"/>
      <c r="IE156" s="846"/>
      <c r="IF156" s="847"/>
      <c r="IG156" s="220"/>
      <c r="IH156" s="220"/>
      <c r="II156" s="228"/>
      <c r="IJ156" s="228"/>
      <c r="IK156" s="228"/>
      <c r="IL156" s="228"/>
      <c r="IM156" s="228"/>
      <c r="IN156" s="228"/>
      <c r="IO156" s="848"/>
      <c r="IP156" s="848"/>
      <c r="IQ156" s="848"/>
      <c r="IR156" s="849"/>
      <c r="IS156" s="850"/>
      <c r="IT156" s="851"/>
      <c r="IU156" s="852"/>
      <c r="IV156" s="852"/>
    </row>
    <row r="157" spans="219:256" ht="12" thickBot="1">
      <c r="HK157" s="880"/>
      <c r="HL157" s="857"/>
      <c r="HM157" s="858"/>
      <c r="HN157" s="859"/>
      <c r="HO157" s="858"/>
      <c r="HP157" s="859"/>
      <c r="HQ157" s="860"/>
      <c r="HR157" s="861"/>
      <c r="HS157" s="881"/>
      <c r="HT157" s="882"/>
      <c r="HU157" s="862"/>
      <c r="HV157" s="228"/>
      <c r="HW157" s="228"/>
      <c r="HX157" s="855"/>
      <c r="HY157" s="855"/>
      <c r="HZ157" s="855"/>
      <c r="IA157" s="855"/>
      <c r="IB157" s="855"/>
      <c r="IC157" s="855"/>
      <c r="ID157" s="855"/>
      <c r="IE157" s="855"/>
      <c r="IF157" s="855"/>
      <c r="IG157" s="855"/>
      <c r="IH157" s="855"/>
      <c r="II157" s="855"/>
      <c r="IJ157" s="855"/>
      <c r="IK157" s="855"/>
      <c r="IL157" s="855"/>
      <c r="IM157" s="855"/>
      <c r="IN157" s="855"/>
      <c r="IO157" s="855"/>
      <c r="IP157" s="855"/>
      <c r="IQ157" s="855"/>
      <c r="IR157" s="855"/>
      <c r="IS157" s="855"/>
      <c r="IT157" s="855"/>
      <c r="IU157" s="855"/>
      <c r="IV157" s="855"/>
    </row>
    <row r="158" spans="219:256">
      <c r="HK158" s="855"/>
      <c r="HL158" s="855"/>
      <c r="HM158" s="855"/>
      <c r="HN158" s="855"/>
      <c r="HO158" s="855"/>
      <c r="HP158" s="855"/>
      <c r="HQ158" s="855"/>
      <c r="HR158" s="855"/>
      <c r="HS158" s="855"/>
      <c r="HT158" s="855"/>
      <c r="HU158" s="855"/>
      <c r="HV158" s="855"/>
      <c r="HW158" s="855"/>
      <c r="HX158" s="855"/>
      <c r="HY158" s="855"/>
      <c r="HZ158" s="855"/>
      <c r="IA158" s="855"/>
      <c r="IB158" s="855"/>
      <c r="IC158" s="855"/>
      <c r="ID158" s="855"/>
      <c r="IE158" s="855"/>
      <c r="IF158" s="855"/>
      <c r="IG158" s="855"/>
      <c r="IH158" s="855"/>
      <c r="II158" s="855"/>
      <c r="IJ158" s="855"/>
      <c r="IK158" s="855"/>
      <c r="IL158" s="855"/>
      <c r="IM158" s="855"/>
      <c r="IN158" s="855"/>
      <c r="IO158" s="855"/>
      <c r="IP158" s="855"/>
      <c r="IQ158" s="855"/>
      <c r="IR158" s="855"/>
      <c r="IS158" s="855"/>
      <c r="IT158" s="855"/>
      <c r="IU158" s="855"/>
      <c r="IV158" s="855"/>
    </row>
    <row r="159" spans="219:256">
      <c r="HK159" s="855"/>
      <c r="HL159" s="855"/>
      <c r="HM159" s="855"/>
      <c r="HN159" s="855"/>
      <c r="HO159" s="855"/>
      <c r="HP159" s="855"/>
      <c r="HQ159" s="855"/>
      <c r="HR159" s="855"/>
      <c r="HS159" s="855"/>
      <c r="HT159" s="855"/>
      <c r="HU159" s="855"/>
      <c r="HV159" s="855"/>
      <c r="HW159" s="855"/>
      <c r="HX159" s="855"/>
      <c r="HY159" s="855"/>
      <c r="HZ159" s="855"/>
      <c r="IA159" s="855"/>
      <c r="IB159" s="855"/>
      <c r="IC159" s="855"/>
      <c r="ID159" s="855"/>
      <c r="IE159" s="855"/>
      <c r="IF159" s="855"/>
      <c r="IG159" s="855"/>
      <c r="IH159" s="855"/>
      <c r="II159" s="855"/>
      <c r="IJ159" s="855"/>
      <c r="IK159" s="855"/>
      <c r="IL159" s="855"/>
      <c r="IM159" s="855"/>
      <c r="IN159" s="855"/>
      <c r="IO159" s="855"/>
      <c r="IP159" s="855"/>
      <c r="IQ159" s="855"/>
      <c r="IR159" s="855"/>
      <c r="IS159" s="855"/>
      <c r="IT159" s="855"/>
      <c r="IU159" s="855"/>
      <c r="IV159" s="855"/>
    </row>
    <row r="160" spans="219:256">
      <c r="HK160" s="855"/>
      <c r="HL160" s="855"/>
      <c r="HM160" s="855"/>
      <c r="HN160" s="855"/>
      <c r="HO160" s="855"/>
      <c r="HP160" s="855"/>
      <c r="HQ160" s="855"/>
      <c r="HR160" s="855"/>
      <c r="HS160" s="855"/>
      <c r="HT160" s="855"/>
      <c r="HU160" s="855"/>
      <c r="HV160" s="855"/>
      <c r="HW160" s="855"/>
      <c r="HX160" s="855"/>
      <c r="HY160" s="855"/>
      <c r="HZ160" s="855"/>
      <c r="IA160" s="855"/>
      <c r="IB160" s="855"/>
      <c r="IC160" s="855"/>
      <c r="ID160" s="855"/>
      <c r="IE160" s="855"/>
      <c r="IF160" s="855"/>
      <c r="IG160" s="855"/>
      <c r="IH160" s="855"/>
      <c r="II160" s="855"/>
      <c r="IJ160" s="855"/>
      <c r="IK160" s="855"/>
      <c r="IL160" s="855"/>
      <c r="IM160" s="855"/>
      <c r="IN160" s="855"/>
      <c r="IO160" s="855"/>
      <c r="IP160" s="855"/>
      <c r="IQ160" s="855"/>
      <c r="IR160" s="855"/>
      <c r="IS160" s="855"/>
      <c r="IT160" s="855"/>
      <c r="IU160" s="855"/>
      <c r="IV160" s="855"/>
    </row>
    <row r="161" spans="219:256">
      <c r="HK161" s="855"/>
      <c r="HL161" s="855"/>
      <c r="HM161" s="855"/>
      <c r="HN161" s="855"/>
      <c r="HO161" s="855"/>
      <c r="HP161" s="855"/>
      <c r="HQ161" s="855"/>
      <c r="HR161" s="855"/>
      <c r="HS161" s="855"/>
      <c r="HT161" s="855"/>
      <c r="HU161" s="855"/>
      <c r="HV161" s="855"/>
      <c r="HW161" s="855"/>
      <c r="HX161" s="855"/>
      <c r="HY161" s="855"/>
      <c r="HZ161" s="855"/>
      <c r="IA161" s="855"/>
      <c r="IB161" s="855"/>
      <c r="IC161" s="855"/>
      <c r="ID161" s="855"/>
      <c r="IE161" s="855"/>
      <c r="IF161" s="855"/>
      <c r="IG161" s="855"/>
      <c r="IH161" s="855"/>
      <c r="II161" s="855"/>
      <c r="IJ161" s="855"/>
      <c r="IK161" s="855"/>
      <c r="IL161" s="855"/>
      <c r="IM161" s="855"/>
      <c r="IN161" s="855"/>
      <c r="IO161" s="855"/>
      <c r="IP161" s="855"/>
      <c r="IQ161" s="855"/>
      <c r="IR161" s="855"/>
      <c r="IS161" s="855"/>
      <c r="IT161" s="855"/>
      <c r="IU161" s="855"/>
      <c r="IV161" s="855"/>
    </row>
    <row r="162" spans="219:256">
      <c r="HK162" s="855"/>
      <c r="HL162" s="855"/>
      <c r="HM162" s="855"/>
      <c r="HN162" s="855"/>
      <c r="HO162" s="855"/>
      <c r="HP162" s="855"/>
      <c r="HQ162" s="855"/>
      <c r="HR162" s="855"/>
      <c r="HS162" s="855"/>
      <c r="HT162" s="855"/>
      <c r="HU162" s="855"/>
      <c r="HV162" s="855"/>
      <c r="HW162" s="855"/>
      <c r="HX162" s="855"/>
      <c r="HY162" s="855"/>
      <c r="HZ162" s="855"/>
      <c r="IA162" s="855"/>
      <c r="IB162" s="855"/>
      <c r="IC162" s="855"/>
      <c r="ID162" s="855"/>
      <c r="IE162" s="855"/>
      <c r="IF162" s="855"/>
      <c r="IG162" s="855"/>
      <c r="IH162" s="855"/>
      <c r="II162" s="855"/>
      <c r="IJ162" s="855"/>
      <c r="IK162" s="855"/>
      <c r="IL162" s="855"/>
      <c r="IM162" s="855"/>
      <c r="IN162" s="855"/>
      <c r="IO162" s="855"/>
      <c r="IP162" s="855"/>
      <c r="IQ162" s="855"/>
      <c r="IR162" s="855"/>
      <c r="IS162" s="855"/>
      <c r="IT162" s="855"/>
      <c r="IU162" s="855"/>
      <c r="IV162" s="855"/>
    </row>
    <row r="163" spans="219:256">
      <c r="HK163" s="855"/>
      <c r="HL163" s="855"/>
      <c r="HM163" s="855"/>
      <c r="HN163" s="855"/>
      <c r="HO163" s="855"/>
      <c r="HP163" s="855"/>
      <c r="HQ163" s="855"/>
      <c r="HR163" s="855"/>
      <c r="HS163" s="855"/>
      <c r="HT163" s="855"/>
      <c r="HU163" s="855"/>
      <c r="HV163" s="855"/>
      <c r="HW163" s="855"/>
      <c r="HX163" s="855"/>
      <c r="HY163" s="855"/>
      <c r="HZ163" s="855"/>
      <c r="IA163" s="855"/>
      <c r="IB163" s="855"/>
      <c r="IC163" s="855"/>
      <c r="ID163" s="855"/>
      <c r="IE163" s="855"/>
      <c r="IF163" s="855"/>
      <c r="IG163" s="855"/>
      <c r="IH163" s="855"/>
      <c r="II163" s="855"/>
      <c r="IJ163" s="855"/>
      <c r="IK163" s="855"/>
      <c r="IL163" s="855"/>
      <c r="IM163" s="855"/>
      <c r="IN163" s="855"/>
      <c r="IO163" s="855"/>
      <c r="IP163" s="855"/>
      <c r="IQ163" s="855"/>
      <c r="IR163" s="855"/>
      <c r="IS163" s="855"/>
      <c r="IT163" s="855"/>
      <c r="IU163" s="855"/>
      <c r="IV163" s="855"/>
    </row>
    <row r="164" spans="219:256">
      <c r="HK164" s="855"/>
      <c r="HL164" s="855"/>
      <c r="HM164" s="855"/>
      <c r="HN164" s="855"/>
      <c r="HO164" s="855"/>
      <c r="HP164" s="855"/>
      <c r="HQ164" s="855"/>
      <c r="HR164" s="855"/>
      <c r="HS164" s="855"/>
      <c r="HT164" s="855"/>
      <c r="HU164" s="855"/>
      <c r="HV164" s="855"/>
      <c r="HW164" s="855"/>
      <c r="HX164" s="855"/>
      <c r="HY164" s="855"/>
      <c r="HZ164" s="855"/>
      <c r="IA164" s="855"/>
      <c r="IB164" s="855"/>
      <c r="IC164" s="855"/>
      <c r="ID164" s="855"/>
      <c r="IE164" s="855"/>
      <c r="IF164" s="855"/>
      <c r="IG164" s="855"/>
      <c r="IH164" s="855"/>
      <c r="II164" s="855"/>
      <c r="IJ164" s="855"/>
      <c r="IK164" s="855"/>
      <c r="IL164" s="855"/>
      <c r="IM164" s="855"/>
      <c r="IN164" s="855"/>
      <c r="IO164" s="855"/>
      <c r="IP164" s="855"/>
      <c r="IQ164" s="855"/>
      <c r="IR164" s="855"/>
      <c r="IS164" s="855"/>
      <c r="IT164" s="855"/>
      <c r="IU164" s="855"/>
      <c r="IV164" s="855"/>
    </row>
    <row r="165" spans="219:256">
      <c r="HK165" s="855"/>
      <c r="HL165" s="855"/>
      <c r="HM165" s="855"/>
      <c r="HN165" s="855"/>
      <c r="HO165" s="855"/>
      <c r="HP165" s="855"/>
      <c r="HQ165" s="855"/>
      <c r="HR165" s="855"/>
      <c r="HS165" s="855"/>
      <c r="HT165" s="855"/>
      <c r="HU165" s="855"/>
      <c r="HV165" s="855"/>
      <c r="HW165" s="855"/>
      <c r="HX165" s="855"/>
      <c r="HY165" s="855"/>
      <c r="HZ165" s="855"/>
      <c r="IA165" s="855"/>
      <c r="IB165" s="855"/>
      <c r="IC165" s="855"/>
      <c r="ID165" s="855"/>
      <c r="IE165" s="855"/>
      <c r="IF165" s="855"/>
      <c r="IG165" s="855"/>
      <c r="IH165" s="855"/>
      <c r="II165" s="855"/>
      <c r="IJ165" s="855"/>
      <c r="IK165" s="855"/>
      <c r="IL165" s="855"/>
      <c r="IM165" s="855"/>
      <c r="IN165" s="855"/>
      <c r="IO165" s="855"/>
      <c r="IP165" s="855"/>
      <c r="IQ165" s="855"/>
      <c r="IR165" s="855"/>
      <c r="IS165" s="855"/>
      <c r="IT165" s="855"/>
      <c r="IU165" s="855"/>
      <c r="IV165" s="855"/>
    </row>
    <row r="166" spans="219:256">
      <c r="HK166" s="855"/>
      <c r="HL166" s="855"/>
      <c r="HM166" s="855"/>
      <c r="HN166" s="855"/>
      <c r="HO166" s="855"/>
      <c r="HP166" s="855"/>
      <c r="HQ166" s="855"/>
      <c r="HR166" s="855"/>
      <c r="HS166" s="855"/>
      <c r="HT166" s="855"/>
      <c r="HU166" s="855"/>
      <c r="HV166" s="855"/>
      <c r="HW166" s="855"/>
      <c r="HX166" s="855"/>
      <c r="HY166" s="855"/>
      <c r="HZ166" s="855"/>
      <c r="IA166" s="855"/>
      <c r="IB166" s="855"/>
      <c r="IC166" s="855"/>
      <c r="ID166" s="855"/>
      <c r="IE166" s="855"/>
      <c r="IF166" s="855"/>
      <c r="IG166" s="855"/>
      <c r="IH166" s="855"/>
      <c r="II166" s="855"/>
      <c r="IJ166" s="855"/>
      <c r="IK166" s="855"/>
      <c r="IL166" s="855"/>
      <c r="IM166" s="855"/>
      <c r="IN166" s="855"/>
      <c r="IO166" s="855"/>
      <c r="IP166" s="855"/>
      <c r="IQ166" s="855"/>
      <c r="IR166" s="855"/>
      <c r="IS166" s="855"/>
      <c r="IT166" s="855"/>
      <c r="IU166" s="855"/>
      <c r="IV166" s="855"/>
    </row>
    <row r="167" spans="219:256">
      <c r="HK167" s="855"/>
      <c r="HL167" s="855"/>
      <c r="HM167" s="855"/>
      <c r="HN167" s="855"/>
      <c r="HO167" s="855"/>
      <c r="HP167" s="855"/>
      <c r="HQ167" s="855"/>
      <c r="HR167" s="855"/>
      <c r="HS167" s="855"/>
      <c r="HT167" s="855"/>
      <c r="HU167" s="855"/>
      <c r="HV167" s="855"/>
      <c r="HW167" s="855"/>
      <c r="HX167" s="855"/>
      <c r="HY167" s="855"/>
      <c r="HZ167" s="855"/>
      <c r="IA167" s="855"/>
      <c r="IB167" s="855"/>
      <c r="IC167" s="855"/>
      <c r="ID167" s="855"/>
      <c r="IE167" s="855"/>
      <c r="IF167" s="855"/>
      <c r="IG167" s="855"/>
      <c r="IH167" s="855"/>
      <c r="II167" s="855"/>
      <c r="IJ167" s="855"/>
      <c r="IK167" s="855"/>
      <c r="IL167" s="855"/>
      <c r="IM167" s="855"/>
      <c r="IN167" s="855"/>
      <c r="IO167" s="855"/>
      <c r="IP167" s="855"/>
      <c r="IQ167" s="855"/>
      <c r="IR167" s="855"/>
      <c r="IS167" s="855"/>
      <c r="IT167" s="855"/>
      <c r="IU167" s="855"/>
      <c r="IV167" s="855"/>
    </row>
    <row r="168" spans="219:256">
      <c r="HK168" s="855"/>
      <c r="HL168" s="855"/>
      <c r="HM168" s="855"/>
      <c r="HN168" s="855"/>
      <c r="HO168" s="855"/>
      <c r="HP168" s="855"/>
      <c r="HQ168" s="855"/>
      <c r="HR168" s="855"/>
      <c r="HS168" s="855"/>
      <c r="HT168" s="855"/>
      <c r="HU168" s="855"/>
      <c r="HV168" s="855"/>
      <c r="HW168" s="855"/>
      <c r="HX168" s="855"/>
      <c r="HY168" s="855"/>
      <c r="HZ168" s="855"/>
      <c r="IA168" s="855"/>
      <c r="IB168" s="855"/>
      <c r="IC168" s="855"/>
      <c r="ID168" s="855"/>
      <c r="IE168" s="855"/>
      <c r="IF168" s="855"/>
      <c r="IG168" s="855"/>
      <c r="IH168" s="855"/>
      <c r="II168" s="855"/>
      <c r="IJ168" s="855"/>
      <c r="IK168" s="855"/>
      <c r="IL168" s="855"/>
      <c r="IM168" s="855"/>
      <c r="IN168" s="855"/>
      <c r="IO168" s="855"/>
      <c r="IP168" s="855"/>
      <c r="IQ168" s="855"/>
      <c r="IR168" s="855"/>
      <c r="IS168" s="855"/>
      <c r="IT168" s="855"/>
      <c r="IU168" s="855"/>
      <c r="IV168" s="855"/>
    </row>
    <row r="169" spans="219:256">
      <c r="HK169" s="855"/>
      <c r="HL169" s="855"/>
      <c r="HM169" s="855"/>
      <c r="HN169" s="855"/>
      <c r="HO169" s="855"/>
      <c r="HP169" s="855"/>
      <c r="HQ169" s="855"/>
      <c r="HR169" s="855"/>
      <c r="HS169" s="855"/>
      <c r="HT169" s="855"/>
      <c r="HU169" s="855"/>
      <c r="HV169" s="855"/>
      <c r="HW169" s="855"/>
      <c r="HX169" s="855"/>
      <c r="HY169" s="855"/>
      <c r="HZ169" s="855"/>
      <c r="IA169" s="855"/>
      <c r="IB169" s="855"/>
      <c r="IC169" s="855"/>
      <c r="ID169" s="855"/>
      <c r="IE169" s="855"/>
      <c r="IF169" s="855"/>
      <c r="IG169" s="855"/>
      <c r="IH169" s="855"/>
      <c r="II169" s="855"/>
      <c r="IJ169" s="855"/>
      <c r="IK169" s="855"/>
      <c r="IL169" s="855"/>
      <c r="IM169" s="855"/>
      <c r="IN169" s="855"/>
      <c r="IO169" s="855"/>
      <c r="IP169" s="855"/>
      <c r="IQ169" s="855"/>
      <c r="IR169" s="855"/>
      <c r="IS169" s="855"/>
      <c r="IT169" s="855"/>
      <c r="IU169" s="855"/>
      <c r="IV169" s="855"/>
    </row>
    <row r="170" spans="219:256">
      <c r="HK170" s="855"/>
      <c r="HL170" s="855"/>
      <c r="HM170" s="855"/>
      <c r="HN170" s="855"/>
      <c r="HO170" s="855"/>
      <c r="HP170" s="855"/>
      <c r="HQ170" s="855"/>
      <c r="HR170" s="855"/>
      <c r="HS170" s="855"/>
      <c r="HT170" s="855"/>
      <c r="HU170" s="855"/>
      <c r="HV170" s="855"/>
      <c r="HW170" s="855"/>
      <c r="HX170" s="855"/>
      <c r="HY170" s="855"/>
      <c r="HZ170" s="855"/>
      <c r="IA170" s="855"/>
      <c r="IB170" s="855"/>
      <c r="IC170" s="855"/>
      <c r="ID170" s="855"/>
      <c r="IE170" s="855"/>
      <c r="IF170" s="855"/>
      <c r="IG170" s="855"/>
      <c r="IH170" s="855"/>
      <c r="II170" s="855"/>
      <c r="IJ170" s="855"/>
      <c r="IK170" s="855"/>
      <c r="IL170" s="855"/>
      <c r="IM170" s="855"/>
      <c r="IN170" s="855"/>
      <c r="IO170" s="855"/>
      <c r="IP170" s="855"/>
      <c r="IQ170" s="855"/>
      <c r="IR170" s="855"/>
      <c r="IS170" s="855"/>
      <c r="IT170" s="855"/>
      <c r="IU170" s="855"/>
      <c r="IV170" s="855"/>
    </row>
    <row r="171" spans="219:256">
      <c r="HK171" s="855"/>
      <c r="HL171" s="855"/>
      <c r="HM171" s="855"/>
      <c r="HN171" s="855"/>
      <c r="HO171" s="855"/>
      <c r="HP171" s="855"/>
      <c r="HQ171" s="855"/>
      <c r="HR171" s="855"/>
      <c r="HS171" s="855"/>
      <c r="HT171" s="855"/>
      <c r="HU171" s="855"/>
      <c r="HV171" s="855"/>
      <c r="HW171" s="855"/>
      <c r="HX171" s="855"/>
      <c r="HY171" s="855"/>
      <c r="HZ171" s="855"/>
      <c r="IA171" s="855"/>
      <c r="IB171" s="855"/>
      <c r="IC171" s="855"/>
      <c r="ID171" s="855"/>
      <c r="IE171" s="855"/>
      <c r="IF171" s="855"/>
      <c r="IG171" s="855"/>
      <c r="IH171" s="855"/>
      <c r="II171" s="855"/>
      <c r="IJ171" s="855"/>
      <c r="IK171" s="855"/>
      <c r="IL171" s="855"/>
      <c r="IM171" s="855"/>
      <c r="IN171" s="855"/>
      <c r="IO171" s="855"/>
      <c r="IP171" s="855"/>
      <c r="IQ171" s="855"/>
      <c r="IR171" s="855"/>
      <c r="IS171" s="855"/>
      <c r="IT171" s="855"/>
      <c r="IU171" s="855"/>
      <c r="IV171" s="855"/>
    </row>
    <row r="172" spans="219:256" ht="12" thickBot="1">
      <c r="HK172" s="855"/>
      <c r="HL172" s="855"/>
      <c r="HM172" s="855"/>
      <c r="HN172" s="855"/>
      <c r="HO172" s="855"/>
      <c r="HP172" s="855"/>
      <c r="HQ172" s="855"/>
      <c r="HR172" s="855"/>
      <c r="HS172" s="855"/>
      <c r="HT172" s="855"/>
      <c r="HU172" s="855"/>
      <c r="HV172" s="855"/>
      <c r="HW172" s="855"/>
      <c r="HX172" s="855"/>
      <c r="HY172" s="855"/>
      <c r="HZ172" s="855"/>
      <c r="IA172" s="855"/>
      <c r="IB172" s="855"/>
      <c r="IC172" s="855"/>
      <c r="ID172" s="855"/>
      <c r="IE172" s="855"/>
      <c r="IF172" s="855"/>
      <c r="IG172" s="855"/>
      <c r="IH172" s="855"/>
      <c r="II172" s="855"/>
      <c r="IJ172" s="855"/>
      <c r="IK172" s="855"/>
      <c r="IL172" s="855"/>
      <c r="IM172" s="855"/>
      <c r="IN172" s="855"/>
      <c r="IO172" s="855"/>
      <c r="IP172" s="855"/>
      <c r="IQ172" s="855"/>
      <c r="IR172" s="855"/>
      <c r="IS172" s="855"/>
      <c r="IT172" s="855"/>
      <c r="IU172" s="855"/>
      <c r="IV172" s="855"/>
    </row>
    <row r="173" spans="219:256" ht="12" thickBot="1">
      <c r="HK173" s="855"/>
      <c r="HL173" s="855"/>
      <c r="HM173" s="855"/>
      <c r="HN173" s="855"/>
      <c r="HO173" s="855"/>
      <c r="HP173" s="855"/>
      <c r="HQ173" s="855"/>
      <c r="HR173" s="855"/>
      <c r="HS173" s="855"/>
      <c r="HT173" s="855"/>
      <c r="HU173" s="855"/>
      <c r="HV173" s="383"/>
      <c r="HW173" s="384"/>
      <c r="HX173" s="382"/>
      <c r="HY173" s="383"/>
      <c r="HZ173" s="384"/>
      <c r="IA173" s="385"/>
      <c r="IB173" s="386"/>
      <c r="IC173" s="387"/>
      <c r="ID173" s="388"/>
      <c r="IE173" s="382"/>
      <c r="IF173" s="384"/>
      <c r="IG173" s="269"/>
      <c r="IH173" s="389"/>
      <c r="II173" s="390"/>
      <c r="IJ173" s="390"/>
      <c r="IK173" s="390"/>
      <c r="IL173" s="390"/>
      <c r="IM173" s="390"/>
      <c r="IN173" s="390"/>
      <c r="IO173" s="390"/>
      <c r="IP173" s="391"/>
      <c r="IQ173" s="392"/>
      <c r="IR173" s="392"/>
      <c r="IS173" s="392"/>
      <c r="IT173" s="392"/>
      <c r="IU173" s="393"/>
      <c r="IV173" s="394"/>
    </row>
    <row r="174" spans="219:256">
      <c r="HK174" s="379"/>
      <c r="HL174" s="380"/>
      <c r="HM174" s="380"/>
      <c r="HN174" s="381"/>
      <c r="HO174" s="376"/>
      <c r="HP174" s="377"/>
      <c r="HQ174" s="378"/>
      <c r="HR174" s="376"/>
      <c r="HS174" s="377"/>
      <c r="HT174" s="378"/>
      <c r="HU174" s="382"/>
      <c r="HV174" s="405"/>
      <c r="HW174" s="406"/>
      <c r="HX174" s="404"/>
      <c r="HY174" s="405"/>
      <c r="HZ174" s="406"/>
      <c r="IA174" s="407"/>
      <c r="IB174" s="408"/>
      <c r="IC174" s="409"/>
      <c r="ID174" s="410"/>
      <c r="IE174" s="404"/>
      <c r="IF174" s="403"/>
      <c r="IG174" s="219"/>
      <c r="IH174" s="411"/>
      <c r="II174" s="412"/>
      <c r="IJ174" s="413"/>
      <c r="IK174" s="414"/>
      <c r="IL174" s="415"/>
      <c r="IM174" s="416"/>
      <c r="IN174" s="417"/>
      <c r="IO174" s="418"/>
      <c r="IP174" s="419"/>
      <c r="IQ174" s="420"/>
      <c r="IR174" s="420"/>
      <c r="IS174" s="420"/>
      <c r="IT174" s="421"/>
      <c r="IU174" s="420"/>
      <c r="IV174" s="422"/>
    </row>
    <row r="175" spans="219:256">
      <c r="HK175" s="401"/>
      <c r="HL175" s="402"/>
      <c r="HM175" s="402"/>
      <c r="HN175" s="403"/>
      <c r="HO175" s="404"/>
      <c r="HP175" s="405"/>
      <c r="HQ175" s="406"/>
      <c r="HR175" s="404"/>
      <c r="HS175" s="405"/>
      <c r="HT175" s="406"/>
      <c r="HU175" s="404"/>
      <c r="HV175" s="430"/>
      <c r="HW175" s="431"/>
      <c r="HX175" s="429"/>
      <c r="HY175" s="430"/>
      <c r="HZ175" s="431"/>
      <c r="IA175" s="430"/>
      <c r="IB175" s="429"/>
      <c r="IC175" s="430"/>
      <c r="ID175" s="431"/>
      <c r="IE175" s="429"/>
      <c r="IF175" s="431"/>
      <c r="IG175" s="219"/>
      <c r="IH175" s="432"/>
      <c r="II175" s="433"/>
      <c r="IJ175" s="433"/>
      <c r="IK175" s="433"/>
      <c r="IL175" s="433"/>
      <c r="IM175" s="433"/>
      <c r="IN175" s="433"/>
      <c r="IO175" s="433"/>
      <c r="IP175" s="432"/>
      <c r="IQ175" s="433"/>
      <c r="IR175" s="433"/>
      <c r="IS175" s="433"/>
      <c r="IT175" s="433"/>
      <c r="IU175" s="433"/>
      <c r="IV175" s="434"/>
    </row>
    <row r="176" spans="219:256">
      <c r="HK176" s="429"/>
      <c r="HL176" s="430"/>
      <c r="HM176" s="430"/>
      <c r="HN176" s="431"/>
      <c r="HO176" s="429"/>
      <c r="HP176" s="430"/>
      <c r="HQ176" s="431"/>
      <c r="HR176" s="429"/>
      <c r="HS176" s="430"/>
      <c r="HT176" s="431"/>
      <c r="HU176" s="429"/>
      <c r="HV176" s="447"/>
      <c r="HW176" s="445"/>
      <c r="HX176" s="448"/>
      <c r="HY176" s="446"/>
      <c r="HZ176" s="449"/>
      <c r="IA176" s="450"/>
      <c r="IB176" s="468"/>
      <c r="IC176" s="452"/>
      <c r="ID176" s="453"/>
      <c r="IE176" s="448"/>
      <c r="IF176" s="454"/>
      <c r="IG176" s="219"/>
      <c r="IH176" s="455"/>
      <c r="II176" s="456"/>
      <c r="IJ176" s="457"/>
      <c r="IK176" s="137"/>
      <c r="IL176" s="458"/>
      <c r="IM176" s="459"/>
      <c r="IN176" s="460"/>
      <c r="IO176" s="461"/>
      <c r="IP176" s="462"/>
      <c r="IQ176" s="463"/>
      <c r="IR176" s="464"/>
      <c r="IS176" s="465"/>
      <c r="IT176" s="466"/>
      <c r="IU176" s="466"/>
      <c r="IV176" s="467"/>
    </row>
    <row r="177" spans="219:256">
      <c r="HK177" s="441"/>
      <c r="HL177" s="442"/>
      <c r="HM177" s="442"/>
      <c r="HN177" s="192"/>
      <c r="HO177" s="443"/>
      <c r="HP177" s="444"/>
      <c r="HQ177" s="445"/>
      <c r="HR177" s="443"/>
      <c r="HS177" s="446"/>
      <c r="HT177" s="445"/>
      <c r="HU177" s="443"/>
      <c r="HV177" s="447"/>
      <c r="HW177" s="474"/>
      <c r="HX177" s="448"/>
      <c r="HY177" s="446"/>
      <c r="HZ177" s="449"/>
      <c r="IA177" s="475"/>
      <c r="IB177" s="480"/>
      <c r="IC177" s="477"/>
      <c r="ID177" s="478"/>
      <c r="IE177" s="448"/>
      <c r="IF177" s="454"/>
      <c r="IG177" s="219"/>
      <c r="IH177" s="455"/>
      <c r="II177" s="456"/>
      <c r="IJ177" s="457"/>
      <c r="IK177" s="137"/>
      <c r="IL177" s="479"/>
      <c r="IM177" s="459"/>
      <c r="IN177" s="460"/>
      <c r="IO177" s="461"/>
      <c r="IP177" s="462"/>
      <c r="IQ177" s="463"/>
      <c r="IR177" s="464"/>
      <c r="IS177" s="465"/>
      <c r="IT177" s="466"/>
      <c r="IU177" s="466"/>
      <c r="IV177" s="467"/>
    </row>
    <row r="178" spans="219:256">
      <c r="HK178" s="441"/>
      <c r="HL178" s="442"/>
      <c r="HM178" s="442"/>
      <c r="HN178" s="192"/>
      <c r="HO178" s="443"/>
      <c r="HP178" s="444"/>
      <c r="HQ178" s="474"/>
      <c r="HR178" s="443"/>
      <c r="HS178" s="446"/>
      <c r="HT178" s="474"/>
      <c r="HU178" s="443"/>
      <c r="HV178" s="447"/>
      <c r="HW178" s="474"/>
      <c r="HX178" s="448"/>
      <c r="HY178" s="481"/>
      <c r="HZ178" s="449"/>
      <c r="IA178" s="475"/>
      <c r="IB178" s="480"/>
      <c r="IC178" s="477"/>
      <c r="ID178" s="478"/>
      <c r="IE178" s="448"/>
      <c r="IF178" s="454"/>
      <c r="IG178" s="219"/>
      <c r="IH178" s="455"/>
      <c r="II178" s="456"/>
      <c r="IJ178" s="457"/>
      <c r="IK178" s="137"/>
      <c r="IL178" s="479"/>
      <c r="IM178" s="482"/>
      <c r="IN178" s="460"/>
      <c r="IO178" s="461"/>
      <c r="IP178" s="462"/>
      <c r="IQ178" s="463"/>
      <c r="IR178" s="464"/>
      <c r="IS178" s="465"/>
      <c r="IT178" s="466"/>
      <c r="IU178" s="466"/>
      <c r="IV178" s="467"/>
    </row>
    <row r="179" spans="219:256">
      <c r="HK179" s="441"/>
      <c r="HL179" s="442"/>
      <c r="HM179" s="442"/>
      <c r="HN179" s="192"/>
      <c r="HO179" s="443"/>
      <c r="HP179" s="444"/>
      <c r="HQ179" s="474"/>
      <c r="HR179" s="443"/>
      <c r="HS179" s="446"/>
      <c r="HT179" s="474"/>
      <c r="HU179" s="443"/>
      <c r="HV179" s="447"/>
      <c r="HW179" s="445"/>
      <c r="HX179" s="448"/>
      <c r="HY179" s="483"/>
      <c r="HZ179" s="449"/>
      <c r="IA179" s="475"/>
      <c r="IB179" s="480"/>
      <c r="IC179" s="477"/>
      <c r="ID179" s="478"/>
      <c r="IE179" s="448"/>
      <c r="IF179" s="454"/>
      <c r="IG179" s="219"/>
      <c r="IH179" s="455"/>
      <c r="II179" s="456"/>
      <c r="IJ179" s="457"/>
      <c r="IK179" s="484"/>
      <c r="IL179" s="479"/>
      <c r="IM179" s="459"/>
      <c r="IN179" s="460"/>
      <c r="IO179" s="461"/>
      <c r="IP179" s="462"/>
      <c r="IQ179" s="463"/>
      <c r="IR179" s="464"/>
      <c r="IS179" s="465"/>
      <c r="IT179" s="466"/>
      <c r="IU179" s="466"/>
      <c r="IV179" s="467"/>
    </row>
    <row r="180" spans="219:256">
      <c r="HK180" s="441"/>
      <c r="HL180" s="442"/>
      <c r="HM180" s="442"/>
      <c r="HN180" s="192"/>
      <c r="HO180" s="443"/>
      <c r="HP180" s="444"/>
      <c r="HQ180" s="445"/>
      <c r="HR180" s="443"/>
      <c r="HS180" s="446"/>
      <c r="HT180" s="445"/>
      <c r="HU180" s="443"/>
      <c r="HV180" s="447"/>
      <c r="HW180" s="445"/>
      <c r="HX180" s="448"/>
      <c r="HY180" s="483"/>
      <c r="HZ180" s="449"/>
      <c r="IA180" s="475"/>
      <c r="IB180" s="480"/>
      <c r="IC180" s="477"/>
      <c r="ID180" s="478"/>
      <c r="IE180" s="448"/>
      <c r="IF180" s="454"/>
      <c r="IG180" s="219"/>
      <c r="IH180" s="455"/>
      <c r="II180" s="456"/>
      <c r="IJ180" s="457"/>
      <c r="IK180" s="137"/>
      <c r="IL180" s="479"/>
      <c r="IM180" s="459"/>
      <c r="IN180" s="460"/>
      <c r="IO180" s="461"/>
      <c r="IP180" s="462"/>
      <c r="IQ180" s="463"/>
      <c r="IR180" s="464"/>
      <c r="IS180" s="465"/>
      <c r="IT180" s="466"/>
      <c r="IU180" s="466"/>
      <c r="IV180" s="467"/>
    </row>
    <row r="181" spans="219:256">
      <c r="HK181" s="441"/>
      <c r="HL181" s="442"/>
      <c r="HM181" s="442"/>
      <c r="HN181" s="192"/>
      <c r="HO181" s="443"/>
      <c r="HP181" s="444"/>
      <c r="HQ181" s="445"/>
      <c r="HR181" s="443"/>
      <c r="HS181" s="446"/>
      <c r="HT181" s="445"/>
      <c r="HU181" s="443"/>
      <c r="HV181" s="447"/>
      <c r="HW181" s="445"/>
      <c r="HX181" s="448"/>
      <c r="HY181" s="483"/>
      <c r="HZ181" s="449"/>
      <c r="IA181" s="475"/>
      <c r="IB181" s="480"/>
      <c r="IC181" s="477"/>
      <c r="ID181" s="478"/>
      <c r="IE181" s="448"/>
      <c r="IF181" s="454"/>
      <c r="IG181" s="219"/>
      <c r="IH181" s="455"/>
      <c r="II181" s="456"/>
      <c r="IJ181" s="457"/>
      <c r="IK181" s="484"/>
      <c r="IL181" s="479"/>
      <c r="IM181" s="459"/>
      <c r="IN181" s="460"/>
      <c r="IO181" s="461"/>
      <c r="IP181" s="462"/>
      <c r="IQ181" s="463"/>
      <c r="IR181" s="464"/>
      <c r="IS181" s="465"/>
      <c r="IT181" s="466"/>
      <c r="IU181" s="466"/>
      <c r="IV181" s="467"/>
    </row>
    <row r="182" spans="219:256">
      <c r="HK182" s="441"/>
      <c r="HL182" s="442"/>
      <c r="HM182" s="442"/>
      <c r="HN182" s="192"/>
      <c r="HO182" s="443"/>
      <c r="HP182" s="444"/>
      <c r="HQ182" s="445"/>
      <c r="HR182" s="443"/>
      <c r="HS182" s="446"/>
      <c r="HT182" s="445"/>
      <c r="HU182" s="443"/>
      <c r="HV182" s="447"/>
      <c r="HW182" s="445"/>
      <c r="HX182" s="448"/>
      <c r="HY182" s="483"/>
      <c r="HZ182" s="449"/>
      <c r="IA182" s="475"/>
      <c r="IB182" s="480"/>
      <c r="IC182" s="477"/>
      <c r="ID182" s="478"/>
      <c r="IE182" s="448"/>
      <c r="IF182" s="454"/>
      <c r="IG182" s="219"/>
      <c r="IH182" s="455"/>
      <c r="II182" s="456"/>
      <c r="IJ182" s="457"/>
      <c r="IK182" s="137"/>
      <c r="IL182" s="484"/>
      <c r="IM182" s="459"/>
      <c r="IN182" s="460"/>
      <c r="IO182" s="461"/>
      <c r="IP182" s="462"/>
      <c r="IQ182" s="463"/>
      <c r="IR182" s="464"/>
      <c r="IS182" s="465"/>
      <c r="IT182" s="466"/>
      <c r="IU182" s="466"/>
      <c r="IV182" s="467"/>
    </row>
    <row r="183" spans="219:256" ht="12" thickBot="1">
      <c r="HK183" s="441"/>
      <c r="HL183" s="442"/>
      <c r="HM183" s="442"/>
      <c r="HN183" s="192"/>
      <c r="HO183" s="443"/>
      <c r="HP183" s="444"/>
      <c r="HQ183" s="445"/>
      <c r="HR183" s="443"/>
      <c r="HS183" s="446"/>
      <c r="HT183" s="445"/>
      <c r="HU183" s="443"/>
      <c r="HV183" s="491"/>
      <c r="HW183" s="489"/>
      <c r="HX183" s="492"/>
      <c r="HY183" s="493"/>
      <c r="HZ183" s="494"/>
      <c r="IA183" s="495"/>
      <c r="IB183" s="496"/>
      <c r="IC183" s="199"/>
      <c r="ID183" s="497"/>
      <c r="IE183" s="498"/>
      <c r="IF183" s="499"/>
      <c r="IG183" s="219"/>
      <c r="IH183" s="455"/>
      <c r="II183" s="456"/>
      <c r="IJ183" s="457"/>
      <c r="IK183" s="137"/>
      <c r="IL183" s="479"/>
      <c r="IM183" s="459"/>
      <c r="IN183" s="460"/>
      <c r="IO183" s="461"/>
      <c r="IP183" s="462"/>
      <c r="IQ183" s="463"/>
      <c r="IR183" s="464"/>
      <c r="IS183" s="465"/>
      <c r="IT183" s="466"/>
      <c r="IU183" s="466"/>
      <c r="IV183" s="467"/>
    </row>
    <row r="184" spans="219:256" ht="12" thickBot="1">
      <c r="HK184" s="485"/>
      <c r="HL184" s="486"/>
      <c r="HM184" s="486"/>
      <c r="HN184" s="200"/>
      <c r="HO184" s="487"/>
      <c r="HP184" s="488"/>
      <c r="HQ184" s="489"/>
      <c r="HR184" s="487"/>
      <c r="HS184" s="490"/>
      <c r="HT184" s="489"/>
      <c r="HU184" s="487"/>
      <c r="HV184" s="504"/>
      <c r="HW184" s="505"/>
      <c r="HX184" s="503"/>
      <c r="HY184" s="504"/>
      <c r="HZ184" s="505"/>
      <c r="IA184" s="85"/>
      <c r="IB184" s="85"/>
      <c r="IC184" s="85"/>
      <c r="ID184" s="85"/>
      <c r="IE184" s="374"/>
      <c r="IF184" s="374"/>
      <c r="IG184" s="85"/>
      <c r="IH184" s="455"/>
      <c r="II184" s="456"/>
      <c r="IJ184" s="457"/>
      <c r="IK184" s="484"/>
      <c r="IL184" s="479"/>
      <c r="IM184" s="459"/>
      <c r="IN184" s="460"/>
      <c r="IO184" s="461"/>
      <c r="IP184" s="462"/>
      <c r="IQ184" s="463"/>
      <c r="IR184" s="464"/>
      <c r="IS184" s="465"/>
      <c r="IT184" s="466"/>
      <c r="IU184" s="466"/>
      <c r="IV184" s="467"/>
    </row>
    <row r="185" spans="219:256" ht="12" thickBot="1">
      <c r="HK185" s="500"/>
      <c r="HL185" s="501"/>
      <c r="HM185" s="501"/>
      <c r="HN185" s="502"/>
      <c r="HO185" s="503"/>
      <c r="HP185" s="504"/>
      <c r="HQ185" s="505"/>
      <c r="HR185" s="503"/>
      <c r="HS185" s="504"/>
      <c r="HT185" s="505"/>
      <c r="HU185" s="503"/>
      <c r="HV185" s="507"/>
      <c r="HW185" s="507"/>
      <c r="HX185" s="508"/>
      <c r="HY185" s="509"/>
      <c r="HZ185" s="510"/>
      <c r="IA185" s="85"/>
      <c r="IB185" s="85"/>
      <c r="IC185" s="85"/>
      <c r="ID185" s="85"/>
      <c r="IE185" s="85"/>
      <c r="IF185" s="85"/>
      <c r="IG185" s="85"/>
      <c r="IH185" s="455"/>
      <c r="II185" s="456"/>
      <c r="IJ185" s="457"/>
      <c r="IK185" s="137"/>
      <c r="IL185" s="479"/>
      <c r="IM185" s="459"/>
      <c r="IN185" s="460"/>
      <c r="IO185" s="461"/>
      <c r="IP185" s="462"/>
      <c r="IQ185" s="463"/>
      <c r="IR185" s="464"/>
      <c r="IS185" s="465"/>
      <c r="IT185" s="466"/>
      <c r="IU185" s="466"/>
      <c r="IV185" s="467"/>
    </row>
    <row r="186" spans="219:256">
      <c r="HK186" s="85"/>
      <c r="HL186" s="85"/>
      <c r="HM186" s="85"/>
      <c r="HN186" s="85"/>
      <c r="HO186" s="85"/>
      <c r="HP186" s="85"/>
      <c r="HQ186" s="85"/>
      <c r="HR186" s="85"/>
      <c r="HS186" s="85"/>
      <c r="HT186" s="85"/>
      <c r="HU186" s="506"/>
      <c r="HV186" s="516"/>
      <c r="HW186" s="516"/>
      <c r="HX186" s="517"/>
      <c r="HY186" s="518"/>
      <c r="HZ186" s="519"/>
      <c r="IA186" s="85"/>
      <c r="IB186" s="85"/>
      <c r="IC186" s="85"/>
      <c r="ID186" s="85"/>
      <c r="IE186" s="85"/>
      <c r="IF186" s="85"/>
      <c r="IG186" s="85"/>
      <c r="IH186" s="455"/>
      <c r="II186" s="456"/>
      <c r="IJ186" s="457"/>
      <c r="IK186" s="137"/>
      <c r="IL186" s="138"/>
      <c r="IM186" s="520"/>
      <c r="IN186" s="460"/>
      <c r="IO186" s="461"/>
      <c r="IP186" s="462"/>
      <c r="IQ186" s="463"/>
      <c r="IR186" s="464"/>
      <c r="IS186" s="465"/>
      <c r="IT186" s="466"/>
      <c r="IU186" s="466"/>
      <c r="IV186" s="467"/>
    </row>
    <row r="187" spans="219:256" ht="12" thickBot="1">
      <c r="HK187" s="85"/>
      <c r="HL187" s="85"/>
      <c r="HM187" s="85"/>
      <c r="HN187" s="85"/>
      <c r="HO187" s="85"/>
      <c r="HP187" s="85"/>
      <c r="HQ187" s="85"/>
      <c r="HR187" s="85"/>
      <c r="HS187" s="85"/>
      <c r="HT187" s="85"/>
      <c r="HU187" s="515"/>
      <c r="HV187" s="528"/>
      <c r="HW187" s="528"/>
      <c r="HX187" s="529"/>
      <c r="HY187" s="530"/>
      <c r="HZ187" s="531"/>
      <c r="IA187" s="85"/>
      <c r="IB187" s="85"/>
      <c r="IC187" s="85"/>
      <c r="ID187" s="85"/>
      <c r="IE187" s="85"/>
      <c r="IF187" s="85"/>
      <c r="IG187" s="85"/>
      <c r="IH187" s="455"/>
      <c r="II187" s="456"/>
      <c r="IJ187" s="457"/>
      <c r="IK187" s="484"/>
      <c r="IL187" s="479"/>
      <c r="IM187" s="459"/>
      <c r="IN187" s="460"/>
      <c r="IO187" s="461"/>
      <c r="IP187" s="462"/>
      <c r="IQ187" s="463"/>
      <c r="IR187" s="464"/>
      <c r="IS187" s="465"/>
      <c r="IT187" s="466"/>
      <c r="IU187" s="466"/>
      <c r="IV187" s="467"/>
    </row>
    <row r="188" spans="219:256" ht="12" thickBot="1">
      <c r="HK188" s="85"/>
      <c r="HL188" s="85"/>
      <c r="HM188" s="85"/>
      <c r="HN188" s="85"/>
      <c r="HO188" s="85"/>
      <c r="HP188" s="85"/>
      <c r="HQ188" s="85"/>
      <c r="HR188" s="85"/>
      <c r="HS188" s="85"/>
      <c r="HT188" s="85"/>
      <c r="HU188" s="527"/>
      <c r="HV188" s="85"/>
      <c r="HW188" s="85"/>
      <c r="HX188" s="85"/>
      <c r="HY188" s="85"/>
      <c r="HZ188" s="85"/>
      <c r="IA188" s="85"/>
      <c r="IB188" s="85"/>
      <c r="IC188" s="85"/>
      <c r="ID188" s="85"/>
      <c r="IE188" s="85"/>
      <c r="IF188" s="85"/>
      <c r="IG188" s="85"/>
      <c r="IH188" s="455"/>
      <c r="II188" s="456"/>
      <c r="IJ188" s="457"/>
      <c r="IK188" s="137"/>
      <c r="IL188" s="484"/>
      <c r="IM188" s="459"/>
      <c r="IN188" s="460"/>
      <c r="IO188" s="461"/>
      <c r="IP188" s="462"/>
      <c r="IQ188" s="463"/>
      <c r="IR188" s="464"/>
      <c r="IS188" s="465"/>
      <c r="IT188" s="466"/>
      <c r="IU188" s="466"/>
      <c r="IV188" s="467"/>
    </row>
    <row r="189" spans="219:256" ht="12" thickBot="1">
      <c r="HK189" s="85"/>
      <c r="HL189" s="85"/>
      <c r="HM189" s="85"/>
      <c r="HN189" s="85"/>
      <c r="HO189" s="85"/>
      <c r="HP189" s="85"/>
      <c r="HQ189" s="85"/>
      <c r="HR189" s="85"/>
      <c r="HS189" s="85"/>
      <c r="HT189" s="85"/>
      <c r="HU189" s="85"/>
      <c r="HV189" s="85"/>
      <c r="HW189" s="86"/>
      <c r="HX189" s="85"/>
      <c r="HY189" s="85"/>
      <c r="HZ189" s="85"/>
      <c r="IA189" s="85"/>
      <c r="IB189" s="85"/>
      <c r="IC189" s="85"/>
      <c r="ID189" s="85"/>
      <c r="IE189" s="85"/>
      <c r="IF189" s="85"/>
      <c r="IG189" s="85"/>
      <c r="IH189" s="455"/>
      <c r="II189" s="456"/>
      <c r="IJ189" s="457"/>
      <c r="IK189" s="484"/>
      <c r="IL189" s="479"/>
      <c r="IM189" s="459"/>
      <c r="IN189" s="460"/>
      <c r="IO189" s="461"/>
      <c r="IP189" s="462"/>
      <c r="IQ189" s="463"/>
      <c r="IR189" s="464"/>
      <c r="IS189" s="465"/>
      <c r="IT189" s="466"/>
      <c r="IU189" s="466"/>
      <c r="IV189" s="467"/>
    </row>
    <row r="190" spans="219:256" ht="12" thickBot="1">
      <c r="HK190" s="84"/>
      <c r="HL190" s="85"/>
      <c r="HM190" s="85"/>
      <c r="HN190" s="85"/>
      <c r="HO190" s="85"/>
      <c r="HP190" s="85"/>
      <c r="HQ190" s="85"/>
      <c r="HR190" s="532"/>
      <c r="HS190" s="85"/>
      <c r="HT190" s="85"/>
      <c r="HU190" s="85"/>
      <c r="HV190" s="85"/>
      <c r="HW190" s="537"/>
      <c r="HX190" s="538"/>
      <c r="HY190" s="538"/>
      <c r="HZ190" s="538"/>
      <c r="IA190" s="538"/>
      <c r="IB190" s="538"/>
      <c r="IC190" s="538"/>
      <c r="ID190" s="538"/>
      <c r="IE190" s="538"/>
      <c r="IF190" s="539"/>
      <c r="IG190" s="269"/>
      <c r="IH190" s="455"/>
      <c r="II190" s="456"/>
      <c r="IJ190" s="457"/>
      <c r="IK190" s="484"/>
      <c r="IL190" s="479"/>
      <c r="IM190" s="459"/>
      <c r="IN190" s="460"/>
      <c r="IO190" s="461"/>
      <c r="IP190" s="462"/>
      <c r="IQ190" s="463"/>
      <c r="IR190" s="464"/>
      <c r="IS190" s="465"/>
      <c r="IT190" s="466"/>
      <c r="IU190" s="466"/>
      <c r="IV190" s="467"/>
    </row>
    <row r="191" spans="219:256" ht="12" thickBot="1">
      <c r="HK191" s="110"/>
      <c r="HL191" s="536"/>
      <c r="HM191" s="536"/>
      <c r="HN191" s="536"/>
      <c r="HO191" s="536"/>
      <c r="HP191" s="536"/>
      <c r="HQ191" s="536"/>
      <c r="HR191" s="536"/>
      <c r="HS191" s="536"/>
      <c r="HT191" s="536"/>
      <c r="HU191" s="535"/>
      <c r="HV191" s="85"/>
      <c r="HW191" s="548"/>
      <c r="HX191" s="549"/>
      <c r="HY191" s="550"/>
      <c r="HZ191" s="551"/>
      <c r="IA191" s="551"/>
      <c r="IB191" s="552"/>
      <c r="IC191" s="553"/>
      <c r="ID191" s="554"/>
      <c r="IE191" s="554"/>
      <c r="IF191" s="555"/>
      <c r="IG191" s="556"/>
      <c r="IH191" s="455"/>
      <c r="II191" s="456"/>
      <c r="IJ191" s="457"/>
      <c r="IK191" s="137"/>
      <c r="IL191" s="479"/>
      <c r="IM191" s="459"/>
      <c r="IN191" s="460"/>
      <c r="IO191" s="461"/>
      <c r="IP191" s="462"/>
      <c r="IQ191" s="463"/>
      <c r="IR191" s="464"/>
      <c r="IS191" s="465"/>
      <c r="IT191" s="466"/>
      <c r="IU191" s="466"/>
      <c r="IV191" s="467"/>
    </row>
    <row r="192" spans="219:256" ht="12" thickBot="1">
      <c r="HK192" s="546"/>
      <c r="HL192" s="547"/>
      <c r="HM192" s="541"/>
      <c r="HN192" s="547"/>
      <c r="HO192" s="541"/>
      <c r="HP192" s="547"/>
      <c r="HQ192" s="543"/>
      <c r="HR192" s="544"/>
      <c r="HS192" s="543"/>
      <c r="HT192" s="543"/>
      <c r="HU192" s="545"/>
      <c r="HV192" s="85"/>
      <c r="HW192" s="569"/>
      <c r="HX192" s="570"/>
      <c r="HY192" s="571"/>
      <c r="HZ192" s="572"/>
      <c r="IA192" s="573"/>
      <c r="IB192" s="574"/>
      <c r="IC192" s="571"/>
      <c r="ID192" s="573"/>
      <c r="IE192" s="573"/>
      <c r="IF192" s="574"/>
      <c r="IG192" s="556"/>
      <c r="IH192" s="455"/>
      <c r="II192" s="456"/>
      <c r="IJ192" s="457"/>
      <c r="IK192" s="137"/>
      <c r="IL192" s="479"/>
      <c r="IM192" s="459"/>
      <c r="IN192" s="460"/>
      <c r="IO192" s="461"/>
      <c r="IP192" s="462"/>
      <c r="IQ192" s="463"/>
      <c r="IR192" s="464"/>
      <c r="IS192" s="465"/>
      <c r="IT192" s="466"/>
      <c r="IU192" s="466"/>
      <c r="IV192" s="467"/>
    </row>
    <row r="193" spans="219:256">
      <c r="HK193" s="564"/>
      <c r="HL193" s="559"/>
      <c r="HM193" s="558"/>
      <c r="HN193" s="559"/>
      <c r="HO193" s="567"/>
      <c r="HP193" s="568"/>
      <c r="HQ193" s="561"/>
      <c r="HR193" s="562"/>
      <c r="HS193" s="562"/>
      <c r="HT193" s="561"/>
      <c r="HU193" s="563"/>
      <c r="HV193" s="85"/>
      <c r="HW193" s="576"/>
      <c r="HX193" s="577"/>
      <c r="HY193" s="578"/>
      <c r="HZ193" s="579"/>
      <c r="IA193" s="580"/>
      <c r="IB193" s="581"/>
      <c r="IC193" s="582"/>
      <c r="ID193" s="579"/>
      <c r="IE193" s="587"/>
      <c r="IF193" s="584"/>
      <c r="IG193" s="219"/>
      <c r="IH193" s="455"/>
      <c r="II193" s="456"/>
      <c r="IJ193" s="457"/>
      <c r="IK193" s="137"/>
      <c r="IL193" s="479"/>
      <c r="IM193" s="459"/>
      <c r="IN193" s="460"/>
      <c r="IO193" s="461"/>
      <c r="IP193" s="462"/>
      <c r="IQ193" s="463"/>
      <c r="IR193" s="464"/>
      <c r="IS193" s="465"/>
      <c r="IT193" s="466"/>
      <c r="IU193" s="466"/>
      <c r="IV193" s="467"/>
    </row>
    <row r="194" spans="219:256" ht="12" thickBot="1">
      <c r="HK194" s="564"/>
      <c r="HL194" s="559"/>
      <c r="HM194" s="558"/>
      <c r="HN194" s="559"/>
      <c r="HO194" s="585"/>
      <c r="HP194" s="586"/>
      <c r="HQ194" s="561"/>
      <c r="HR194" s="562"/>
      <c r="HS194" s="562"/>
      <c r="HT194" s="561"/>
      <c r="HU194" s="563"/>
      <c r="HV194" s="85"/>
      <c r="HW194" s="588"/>
      <c r="HX194" s="589"/>
      <c r="HY194" s="590"/>
      <c r="HZ194" s="591"/>
      <c r="IA194" s="592"/>
      <c r="IB194" s="593"/>
      <c r="IC194" s="594"/>
      <c r="ID194" s="591"/>
      <c r="IE194" s="608"/>
      <c r="IF194" s="595"/>
      <c r="IG194" s="219"/>
      <c r="IH194" s="596"/>
      <c r="II194" s="597"/>
      <c r="IJ194" s="598"/>
      <c r="IK194" s="207"/>
      <c r="IL194" s="208"/>
      <c r="IM194" s="599"/>
      <c r="IN194" s="600"/>
      <c r="IO194" s="601"/>
      <c r="IP194" s="602"/>
      <c r="IQ194" s="603"/>
      <c r="IR194" s="604"/>
      <c r="IS194" s="605"/>
      <c r="IT194" s="606"/>
      <c r="IU194" s="606"/>
      <c r="IV194" s="607"/>
    </row>
    <row r="195" spans="219:256" ht="12" thickBot="1">
      <c r="HK195" s="564"/>
      <c r="HL195" s="559"/>
      <c r="HM195" s="558"/>
      <c r="HN195" s="559"/>
      <c r="HO195" s="585"/>
      <c r="HP195" s="586"/>
      <c r="HQ195" s="561"/>
      <c r="HR195" s="562"/>
      <c r="HS195" s="562"/>
      <c r="HT195" s="561"/>
      <c r="HU195" s="563"/>
      <c r="HV195" s="85"/>
      <c r="HW195" s="588"/>
      <c r="HX195" s="589"/>
      <c r="HY195" s="590"/>
      <c r="HZ195" s="609"/>
      <c r="IA195" s="610"/>
      <c r="IB195" s="593"/>
      <c r="IC195" s="594"/>
      <c r="ID195" s="609"/>
      <c r="IE195" s="583"/>
      <c r="IF195" s="595"/>
      <c r="IG195" s="219"/>
      <c r="IH195" s="611"/>
      <c r="II195" s="536"/>
      <c r="IJ195" s="612"/>
      <c r="IK195" s="613"/>
      <c r="IL195" s="614"/>
      <c r="IM195" s="615"/>
      <c r="IN195" s="616"/>
      <c r="IO195" s="617"/>
      <c r="IP195" s="618"/>
      <c r="IQ195" s="617"/>
      <c r="IR195" s="617"/>
      <c r="IS195" s="616"/>
      <c r="IT195" s="616"/>
      <c r="IU195" s="616"/>
      <c r="IV195" s="619"/>
    </row>
    <row r="196" spans="219:256" ht="12" thickBot="1">
      <c r="HK196" s="564"/>
      <c r="HL196" s="559"/>
      <c r="HM196" s="558"/>
      <c r="HN196" s="559"/>
      <c r="HO196" s="585"/>
      <c r="HP196" s="586"/>
      <c r="HQ196" s="561"/>
      <c r="HR196" s="562"/>
      <c r="HS196" s="562"/>
      <c r="HT196" s="561"/>
      <c r="HU196" s="563"/>
      <c r="HV196" s="85"/>
      <c r="HW196" s="588"/>
      <c r="HX196" s="589"/>
      <c r="HY196" s="590"/>
      <c r="HZ196" s="609"/>
      <c r="IA196" s="610"/>
      <c r="IB196" s="593"/>
      <c r="IC196" s="594"/>
      <c r="ID196" s="609"/>
      <c r="IE196" s="583"/>
      <c r="IF196" s="595"/>
      <c r="IG196" s="219"/>
      <c r="IH196" s="620"/>
      <c r="II196" s="621"/>
      <c r="IJ196" s="622"/>
      <c r="IK196" s="622"/>
      <c r="IL196" s="219"/>
      <c r="IM196" s="219"/>
      <c r="IN196" s="219"/>
      <c r="IO196" s="219"/>
      <c r="IP196" s="219"/>
      <c r="IQ196" s="219"/>
      <c r="IR196" s="219"/>
      <c r="IS196" s="219"/>
      <c r="IT196" s="219"/>
      <c r="IU196" s="374"/>
      <c r="IV196" s="623"/>
    </row>
    <row r="197" spans="219:256" ht="12" thickBot="1">
      <c r="HK197" s="564"/>
      <c r="HL197" s="559"/>
      <c r="HM197" s="558"/>
      <c r="HN197" s="559"/>
      <c r="HO197" s="585"/>
      <c r="HP197" s="586"/>
      <c r="HQ197" s="561"/>
      <c r="HR197" s="562"/>
      <c r="HS197" s="562"/>
      <c r="HT197" s="561"/>
      <c r="HU197" s="563"/>
      <c r="HV197" s="85"/>
      <c r="HW197" s="588"/>
      <c r="HX197" s="589"/>
      <c r="HY197" s="590"/>
      <c r="HZ197" s="609"/>
      <c r="IA197" s="610"/>
      <c r="IB197" s="593"/>
      <c r="IC197" s="594"/>
      <c r="ID197" s="609"/>
      <c r="IE197" s="583"/>
      <c r="IF197" s="595"/>
      <c r="IG197" s="219"/>
      <c r="IH197" s="624"/>
      <c r="II197" s="101"/>
      <c r="IJ197" s="100"/>
      <c r="IK197" s="100"/>
      <c r="IL197" s="100"/>
      <c r="IM197" s="98"/>
      <c r="IN197" s="621"/>
      <c r="IO197" s="621"/>
      <c r="IP197" s="101"/>
      <c r="IQ197" s="100"/>
      <c r="IR197" s="100"/>
      <c r="IS197" s="100"/>
      <c r="IT197" s="98"/>
      <c r="IU197" s="374"/>
      <c r="IV197" s="623"/>
    </row>
    <row r="198" spans="219:256">
      <c r="HK198" s="564"/>
      <c r="HL198" s="559"/>
      <c r="HM198" s="558"/>
      <c r="HN198" s="559"/>
      <c r="HO198" s="585"/>
      <c r="HP198" s="586"/>
      <c r="HQ198" s="561"/>
      <c r="HR198" s="562"/>
      <c r="HS198" s="562"/>
      <c r="HT198" s="561"/>
      <c r="HU198" s="563"/>
      <c r="HV198" s="85"/>
      <c r="HW198" s="588"/>
      <c r="HX198" s="589"/>
      <c r="HY198" s="590"/>
      <c r="HZ198" s="609"/>
      <c r="IA198" s="610"/>
      <c r="IB198" s="593"/>
      <c r="IC198" s="594"/>
      <c r="ID198" s="609"/>
      <c r="IE198" s="583"/>
      <c r="IF198" s="595"/>
      <c r="IG198" s="219"/>
      <c r="IH198" s="624"/>
      <c r="II198" s="625"/>
      <c r="IJ198" s="626"/>
      <c r="IK198" s="627"/>
      <c r="IL198" s="627"/>
      <c r="IM198" s="628"/>
      <c r="IN198" s="621"/>
      <c r="IO198" s="621"/>
      <c r="IP198" s="625"/>
      <c r="IQ198" s="626"/>
      <c r="IR198" s="627"/>
      <c r="IS198" s="627"/>
      <c r="IT198" s="628"/>
      <c r="IU198" s="374"/>
      <c r="IV198" s="623"/>
    </row>
    <row r="199" spans="219:256">
      <c r="HK199" s="564"/>
      <c r="HL199" s="559"/>
      <c r="HM199" s="558"/>
      <c r="HN199" s="559"/>
      <c r="HO199" s="585"/>
      <c r="HP199" s="586"/>
      <c r="HQ199" s="561"/>
      <c r="HR199" s="562"/>
      <c r="HS199" s="562"/>
      <c r="HT199" s="561"/>
      <c r="HU199" s="563"/>
      <c r="HV199" s="85"/>
      <c r="HW199" s="588"/>
      <c r="HX199" s="589"/>
      <c r="HY199" s="590"/>
      <c r="HZ199" s="609"/>
      <c r="IA199" s="610"/>
      <c r="IB199" s="593"/>
      <c r="IC199" s="594"/>
      <c r="ID199" s="609"/>
      <c r="IE199" s="634"/>
      <c r="IF199" s="595"/>
      <c r="IG199" s="219"/>
      <c r="IH199" s="624"/>
      <c r="II199" s="455"/>
      <c r="IJ199" s="629"/>
      <c r="IK199" s="630"/>
      <c r="IL199" s="631"/>
      <c r="IM199" s="632"/>
      <c r="IN199" s="621"/>
      <c r="IO199" s="621"/>
      <c r="IP199" s="455"/>
      <c r="IQ199" s="629"/>
      <c r="IR199" s="630"/>
      <c r="IS199" s="631"/>
      <c r="IT199" s="633"/>
      <c r="IU199" s="374"/>
      <c r="IV199" s="623"/>
    </row>
    <row r="200" spans="219:256">
      <c r="HK200" s="564"/>
      <c r="HL200" s="559"/>
      <c r="HM200" s="558"/>
      <c r="HN200" s="559"/>
      <c r="HO200" s="585"/>
      <c r="HP200" s="586"/>
      <c r="HQ200" s="561"/>
      <c r="HR200" s="562"/>
      <c r="HS200" s="562"/>
      <c r="HT200" s="561"/>
      <c r="HU200" s="563"/>
      <c r="HV200" s="85"/>
      <c r="HW200" s="588"/>
      <c r="HX200" s="589"/>
      <c r="HY200" s="590"/>
      <c r="HZ200" s="609"/>
      <c r="IA200" s="610"/>
      <c r="IB200" s="593"/>
      <c r="IC200" s="594"/>
      <c r="ID200" s="609"/>
      <c r="IE200" s="583"/>
      <c r="IF200" s="595"/>
      <c r="IG200" s="219"/>
      <c r="IH200" s="624"/>
      <c r="II200" s="455"/>
      <c r="IJ200" s="629"/>
      <c r="IK200" s="630"/>
      <c r="IL200" s="631"/>
      <c r="IM200" s="632"/>
      <c r="IN200" s="621"/>
      <c r="IO200" s="621"/>
      <c r="IP200" s="455"/>
      <c r="IQ200" s="629"/>
      <c r="IR200" s="630"/>
      <c r="IS200" s="631"/>
      <c r="IT200" s="632"/>
      <c r="IU200" s="374"/>
      <c r="IV200" s="623"/>
    </row>
    <row r="201" spans="219:256">
      <c r="HK201" s="564"/>
      <c r="HL201" s="559"/>
      <c r="HM201" s="558"/>
      <c r="HN201" s="559"/>
      <c r="HO201" s="585"/>
      <c r="HP201" s="586"/>
      <c r="HQ201" s="561"/>
      <c r="HR201" s="562"/>
      <c r="HS201" s="562"/>
      <c r="HT201" s="561"/>
      <c r="HU201" s="563"/>
      <c r="HV201" s="85"/>
      <c r="HW201" s="588"/>
      <c r="HX201" s="589"/>
      <c r="HY201" s="590"/>
      <c r="HZ201" s="591"/>
      <c r="IA201" s="636"/>
      <c r="IB201" s="593"/>
      <c r="IC201" s="594"/>
      <c r="ID201" s="591"/>
      <c r="IE201" s="637"/>
      <c r="IF201" s="595"/>
      <c r="IG201" s="219"/>
      <c r="IH201" s="624"/>
      <c r="II201" s="455"/>
      <c r="IJ201" s="629"/>
      <c r="IK201" s="630"/>
      <c r="IL201" s="631"/>
      <c r="IM201" s="632"/>
      <c r="IN201" s="621"/>
      <c r="IO201" s="621"/>
      <c r="IP201" s="455"/>
      <c r="IQ201" s="629"/>
      <c r="IR201" s="630"/>
      <c r="IS201" s="631"/>
      <c r="IT201" s="632"/>
      <c r="IU201" s="374"/>
      <c r="IV201" s="623"/>
    </row>
    <row r="202" spans="219:256">
      <c r="HK202" s="564"/>
      <c r="HL202" s="559"/>
      <c r="HM202" s="558"/>
      <c r="HN202" s="559"/>
      <c r="HO202" s="585"/>
      <c r="HP202" s="586"/>
      <c r="HQ202" s="561"/>
      <c r="HR202" s="562"/>
      <c r="HS202" s="562"/>
      <c r="HT202" s="561"/>
      <c r="HU202" s="563"/>
      <c r="HV202" s="85"/>
      <c r="HW202" s="588"/>
      <c r="HX202" s="589"/>
      <c r="HY202" s="590"/>
      <c r="HZ202" s="609"/>
      <c r="IA202" s="636"/>
      <c r="IB202" s="593"/>
      <c r="IC202" s="594"/>
      <c r="ID202" s="609"/>
      <c r="IE202" s="637"/>
      <c r="IF202" s="595"/>
      <c r="IG202" s="638"/>
      <c r="IH202" s="624"/>
      <c r="II202" s="455"/>
      <c r="IJ202" s="629"/>
      <c r="IK202" s="630"/>
      <c r="IL202" s="631"/>
      <c r="IM202" s="632"/>
      <c r="IN202" s="621"/>
      <c r="IO202" s="621"/>
      <c r="IP202" s="455"/>
      <c r="IQ202" s="629"/>
      <c r="IR202" s="630"/>
      <c r="IS202" s="631"/>
      <c r="IT202" s="633"/>
      <c r="IU202" s="374"/>
      <c r="IV202" s="623"/>
    </row>
    <row r="203" spans="219:256">
      <c r="HK203" s="564"/>
      <c r="HL203" s="559"/>
      <c r="HM203" s="558"/>
      <c r="HN203" s="559"/>
      <c r="HO203" s="585"/>
      <c r="HP203" s="586"/>
      <c r="HQ203" s="561"/>
      <c r="HR203" s="562"/>
      <c r="HS203" s="562"/>
      <c r="HT203" s="561"/>
      <c r="HU203" s="563"/>
      <c r="HV203" s="85"/>
      <c r="HW203" s="588"/>
      <c r="HX203" s="589"/>
      <c r="HY203" s="590"/>
      <c r="HZ203" s="609"/>
      <c r="IA203" s="636"/>
      <c r="IB203" s="593"/>
      <c r="IC203" s="594"/>
      <c r="ID203" s="609"/>
      <c r="IE203" s="637"/>
      <c r="IF203" s="595"/>
      <c r="IG203" s="219"/>
      <c r="IH203" s="624"/>
      <c r="II203" s="455"/>
      <c r="IJ203" s="629"/>
      <c r="IK203" s="630"/>
      <c r="IL203" s="631"/>
      <c r="IM203" s="632"/>
      <c r="IN203" s="621"/>
      <c r="IO203" s="621"/>
      <c r="IP203" s="455"/>
      <c r="IQ203" s="629"/>
      <c r="IR203" s="630"/>
      <c r="IS203" s="631"/>
      <c r="IT203" s="633"/>
      <c r="IU203" s="374"/>
      <c r="IV203" s="623"/>
    </row>
    <row r="204" spans="219:256">
      <c r="HK204" s="564"/>
      <c r="HL204" s="559"/>
      <c r="HM204" s="558"/>
      <c r="HN204" s="559"/>
      <c r="HO204" s="585"/>
      <c r="HP204" s="586"/>
      <c r="HQ204" s="561"/>
      <c r="HR204" s="562"/>
      <c r="HS204" s="562"/>
      <c r="HT204" s="561"/>
      <c r="HU204" s="563"/>
      <c r="HV204" s="85"/>
      <c r="HW204" s="588"/>
      <c r="HX204" s="589"/>
      <c r="HY204" s="590"/>
      <c r="HZ204" s="591"/>
      <c r="IA204" s="610"/>
      <c r="IB204" s="593"/>
      <c r="IC204" s="594"/>
      <c r="ID204" s="591"/>
      <c r="IE204" s="608"/>
      <c r="IF204" s="595"/>
      <c r="IG204" s="219"/>
      <c r="IH204" s="624"/>
      <c r="II204" s="455"/>
      <c r="IJ204" s="629"/>
      <c r="IK204" s="630"/>
      <c r="IL204" s="631"/>
      <c r="IM204" s="632"/>
      <c r="IN204" s="621"/>
      <c r="IO204" s="621"/>
      <c r="IP204" s="455"/>
      <c r="IQ204" s="629"/>
      <c r="IR204" s="630"/>
      <c r="IS204" s="631"/>
      <c r="IT204" s="633"/>
      <c r="IU204" s="374"/>
      <c r="IV204" s="623"/>
    </row>
    <row r="205" spans="219:256">
      <c r="HK205" s="564"/>
      <c r="HL205" s="559"/>
      <c r="HM205" s="558"/>
      <c r="HN205" s="559"/>
      <c r="HO205" s="585"/>
      <c r="HP205" s="586"/>
      <c r="HQ205" s="561"/>
      <c r="HR205" s="562"/>
      <c r="HS205" s="562"/>
      <c r="HT205" s="561"/>
      <c r="HU205" s="563"/>
      <c r="HV205" s="85"/>
      <c r="HW205" s="588"/>
      <c r="HX205" s="589"/>
      <c r="HY205" s="590"/>
      <c r="HZ205" s="609"/>
      <c r="IA205" s="610"/>
      <c r="IB205" s="593"/>
      <c r="IC205" s="594"/>
      <c r="ID205" s="609"/>
      <c r="IE205" s="608"/>
      <c r="IF205" s="595"/>
      <c r="IG205" s="219"/>
      <c r="IH205" s="624"/>
      <c r="II205" s="455"/>
      <c r="IJ205" s="629"/>
      <c r="IK205" s="630"/>
      <c r="IL205" s="631"/>
      <c r="IM205" s="632"/>
      <c r="IN205" s="621"/>
      <c r="IO205" s="621"/>
      <c r="IP205" s="455"/>
      <c r="IQ205" s="629"/>
      <c r="IR205" s="630"/>
      <c r="IS205" s="631"/>
      <c r="IT205" s="633"/>
      <c r="IU205" s="374"/>
      <c r="IV205" s="623"/>
    </row>
    <row r="206" spans="219:256" ht="12" thickBot="1">
      <c r="HK206" s="564"/>
      <c r="HL206" s="559"/>
      <c r="HM206" s="558"/>
      <c r="HN206" s="559"/>
      <c r="HO206" s="585"/>
      <c r="HP206" s="586"/>
      <c r="HQ206" s="561"/>
      <c r="HR206" s="562"/>
      <c r="HS206" s="562"/>
      <c r="HT206" s="561"/>
      <c r="HU206" s="563"/>
      <c r="HV206" s="85"/>
      <c r="HW206" s="639"/>
      <c r="HX206" s="640"/>
      <c r="HY206" s="641"/>
      <c r="HZ206" s="642"/>
      <c r="IA206" s="643"/>
      <c r="IB206" s="644"/>
      <c r="IC206" s="645"/>
      <c r="ID206" s="642"/>
      <c r="IE206" s="647"/>
      <c r="IF206" s="646"/>
      <c r="IG206" s="219"/>
      <c r="IH206" s="624"/>
      <c r="II206" s="455"/>
      <c r="IJ206" s="629"/>
      <c r="IK206" s="630"/>
      <c r="IL206" s="631"/>
      <c r="IM206" s="632"/>
      <c r="IN206" s="621"/>
      <c r="IO206" s="621"/>
      <c r="IP206" s="455"/>
      <c r="IQ206" s="629"/>
      <c r="IR206" s="630"/>
      <c r="IS206" s="631"/>
      <c r="IT206" s="633"/>
      <c r="IU206" s="374"/>
      <c r="IV206" s="623"/>
    </row>
    <row r="207" spans="219:256" ht="12" thickBot="1">
      <c r="HK207" s="564"/>
      <c r="HL207" s="559"/>
      <c r="HM207" s="558"/>
      <c r="HN207" s="559"/>
      <c r="HO207" s="585"/>
      <c r="HP207" s="586"/>
      <c r="HQ207" s="561"/>
      <c r="HR207" s="562"/>
      <c r="HS207" s="562"/>
      <c r="HT207" s="561"/>
      <c r="HU207" s="563"/>
      <c r="HV207" s="85"/>
      <c r="HW207" s="648"/>
      <c r="HX207" s="649"/>
      <c r="HY207" s="650"/>
      <c r="HZ207" s="651"/>
      <c r="IA207" s="651"/>
      <c r="IB207" s="652"/>
      <c r="IC207" s="650"/>
      <c r="ID207" s="651"/>
      <c r="IE207" s="651"/>
      <c r="IF207" s="652"/>
      <c r="IG207" s="219"/>
      <c r="IH207" s="624"/>
      <c r="II207" s="455"/>
      <c r="IJ207" s="629"/>
      <c r="IK207" s="630"/>
      <c r="IL207" s="631"/>
      <c r="IM207" s="632"/>
      <c r="IN207" s="621"/>
      <c r="IO207" s="621"/>
      <c r="IP207" s="455"/>
      <c r="IQ207" s="629"/>
      <c r="IR207" s="630"/>
      <c r="IS207" s="631"/>
      <c r="IT207" s="633"/>
      <c r="IU207" s="374"/>
      <c r="IV207" s="623"/>
    </row>
    <row r="208" spans="219:256" ht="12" thickBot="1">
      <c r="HK208" s="564"/>
      <c r="HL208" s="559"/>
      <c r="HM208" s="558"/>
      <c r="HN208" s="559"/>
      <c r="HO208" s="585"/>
      <c r="HP208" s="586"/>
      <c r="HQ208" s="561"/>
      <c r="HR208" s="562"/>
      <c r="HS208" s="562"/>
      <c r="HT208" s="561"/>
      <c r="HU208" s="563"/>
      <c r="HV208" s="85"/>
      <c r="HW208" s="653"/>
      <c r="HX208" s="654"/>
      <c r="HY208" s="655"/>
      <c r="HZ208" s="656"/>
      <c r="IA208" s="657"/>
      <c r="IB208" s="658"/>
      <c r="IC208" s="659"/>
      <c r="ID208" s="660"/>
      <c r="IE208" s="661"/>
      <c r="IF208" s="662"/>
      <c r="IG208" s="219"/>
      <c r="IH208" s="624"/>
      <c r="II208" s="455"/>
      <c r="IJ208" s="629"/>
      <c r="IK208" s="630"/>
      <c r="IL208" s="631"/>
      <c r="IM208" s="632"/>
      <c r="IN208" s="621"/>
      <c r="IO208" s="621"/>
      <c r="IP208" s="455"/>
      <c r="IQ208" s="629"/>
      <c r="IR208" s="630"/>
      <c r="IS208" s="631"/>
      <c r="IT208" s="633"/>
      <c r="IU208" s="374"/>
      <c r="IV208" s="623"/>
    </row>
    <row r="209" spans="219:256" ht="12" thickBot="1">
      <c r="HK209" s="564"/>
      <c r="HL209" s="559"/>
      <c r="HM209" s="558"/>
      <c r="HN209" s="559"/>
      <c r="HO209" s="585"/>
      <c r="HP209" s="586"/>
      <c r="HQ209" s="561"/>
      <c r="HR209" s="562"/>
      <c r="HS209" s="562"/>
      <c r="HT209" s="561"/>
      <c r="HU209" s="563"/>
      <c r="HV209" s="85"/>
      <c r="HW209" s="663"/>
      <c r="HX209" s="664"/>
      <c r="HY209" s="621"/>
      <c r="HZ209" s="621"/>
      <c r="IA209" s="664"/>
      <c r="IB209" s="665"/>
      <c r="IC209" s="665"/>
      <c r="ID209" s="665"/>
      <c r="IE209" s="666"/>
      <c r="IF209" s="667"/>
      <c r="IG209" s="219"/>
      <c r="IH209" s="624"/>
      <c r="II209" s="455"/>
      <c r="IJ209" s="629"/>
      <c r="IK209" s="668"/>
      <c r="IL209" s="669"/>
      <c r="IM209" s="670"/>
      <c r="IN209" s="621"/>
      <c r="IO209" s="621"/>
      <c r="IP209" s="455"/>
      <c r="IQ209" s="629"/>
      <c r="IR209" s="668"/>
      <c r="IS209" s="669"/>
      <c r="IT209" s="671"/>
      <c r="IU209" s="374"/>
      <c r="IV209" s="623"/>
    </row>
    <row r="210" spans="219:256" ht="12" thickBot="1">
      <c r="HK210" s="564"/>
      <c r="HL210" s="559"/>
      <c r="HM210" s="558"/>
      <c r="HN210" s="559"/>
      <c r="HO210" s="585"/>
      <c r="HP210" s="586"/>
      <c r="HQ210" s="561"/>
      <c r="HR210" s="562"/>
      <c r="HS210" s="562"/>
      <c r="HT210" s="561"/>
      <c r="HU210" s="563"/>
      <c r="HV210" s="85"/>
      <c r="HW210" s="682"/>
      <c r="HX210" s="683"/>
      <c r="HY210" s="684"/>
      <c r="HZ210" s="684"/>
      <c r="IA210" s="685"/>
      <c r="IB210" s="686"/>
      <c r="IC210" s="686"/>
      <c r="ID210" s="686"/>
      <c r="IE210" s="688"/>
      <c r="IF210" s="689"/>
      <c r="IG210" s="219"/>
      <c r="IH210" s="690"/>
      <c r="II210" s="691"/>
      <c r="IJ210" s="692"/>
      <c r="IK210" s="692"/>
      <c r="IL210" s="693"/>
      <c r="IM210" s="694"/>
      <c r="IN210" s="684"/>
      <c r="IO210" s="684"/>
      <c r="IP210" s="691"/>
      <c r="IQ210" s="692"/>
      <c r="IR210" s="692"/>
      <c r="IS210" s="693"/>
      <c r="IT210" s="694"/>
      <c r="IU210" s="695"/>
      <c r="IV210" s="696"/>
    </row>
    <row r="211" spans="219:256" ht="12" thickBot="1">
      <c r="HK211" s="679"/>
      <c r="HL211" s="674"/>
      <c r="HM211" s="673"/>
      <c r="HN211" s="674"/>
      <c r="HO211" s="680"/>
      <c r="HP211" s="681"/>
      <c r="HQ211" s="676"/>
      <c r="HR211" s="677"/>
      <c r="HS211" s="677"/>
      <c r="HT211" s="676"/>
      <c r="HU211" s="678"/>
      <c r="HV211" s="85"/>
      <c r="HW211" s="86"/>
      <c r="HX211" s="85"/>
      <c r="HY211" s="85"/>
      <c r="HZ211" s="85"/>
      <c r="IA211" s="85"/>
      <c r="IB211" s="85"/>
      <c r="IC211" s="85"/>
      <c r="ID211" s="85"/>
      <c r="IE211" s="85"/>
      <c r="IF211" s="85"/>
      <c r="IG211" s="85"/>
      <c r="IH211" s="85"/>
      <c r="II211" s="85"/>
      <c r="IJ211" s="85"/>
      <c r="IK211" s="85"/>
      <c r="IL211" s="85"/>
      <c r="IM211" s="85"/>
      <c r="IN211" s="85"/>
      <c r="IO211" s="85"/>
      <c r="IP211" s="85"/>
      <c r="IQ211" s="85"/>
      <c r="IR211" s="85"/>
      <c r="IS211" s="85"/>
      <c r="IT211" s="85"/>
      <c r="IU211" s="85"/>
      <c r="IV211" s="85"/>
    </row>
    <row r="212" spans="219:256" ht="12" thickBot="1">
      <c r="HK212" s="86"/>
      <c r="HL212" s="85"/>
      <c r="HM212" s="85"/>
      <c r="HN212" s="85"/>
      <c r="HO212" s="85"/>
      <c r="HP212" s="85"/>
      <c r="HQ212" s="85"/>
      <c r="HR212" s="85"/>
      <c r="HS212" s="85"/>
      <c r="HT212" s="85"/>
      <c r="HU212" s="85"/>
      <c r="HV212" s="228"/>
      <c r="HW212" s="382"/>
      <c r="HX212" s="383"/>
      <c r="HY212" s="383"/>
      <c r="HZ212" s="383"/>
      <c r="IA212" s="706"/>
      <c r="IB212" s="707"/>
      <c r="IC212" s="708"/>
      <c r="ID212" s="709"/>
      <c r="IE212" s="710"/>
      <c r="IF212" s="711"/>
      <c r="IG212" s="228"/>
      <c r="IH212" s="228"/>
      <c r="II212" s="228"/>
      <c r="IJ212" s="228"/>
      <c r="IK212" s="228"/>
      <c r="IL212" s="228"/>
      <c r="IM212" s="228"/>
      <c r="IN212" s="228"/>
      <c r="IO212" s="228"/>
      <c r="IP212" s="228"/>
      <c r="IQ212" s="228"/>
      <c r="IR212" s="228"/>
      <c r="IS212" s="228"/>
      <c r="IT212" s="228"/>
      <c r="IU212" s="228"/>
      <c r="IV212" s="228"/>
    </row>
    <row r="213" spans="219:256" ht="12" thickBot="1">
      <c r="HK213" s="703"/>
      <c r="HL213" s="704"/>
      <c r="HM213" s="704"/>
      <c r="HN213" s="704"/>
      <c r="HO213" s="704"/>
      <c r="HP213" s="704"/>
      <c r="HQ213" s="704"/>
      <c r="HR213" s="704"/>
      <c r="HS213" s="704"/>
      <c r="HT213" s="704"/>
      <c r="HU213" s="705"/>
      <c r="HV213" s="228"/>
      <c r="HW213" s="726"/>
      <c r="HX213" s="727"/>
      <c r="HY213" s="728"/>
      <c r="HZ213" s="729"/>
      <c r="IA213" s="730"/>
      <c r="IB213" s="731"/>
      <c r="IC213" s="732"/>
      <c r="ID213" s="733"/>
      <c r="IE213" s="734"/>
      <c r="IF213" s="735"/>
      <c r="IG213" s="228"/>
      <c r="IH213" s="228"/>
      <c r="II213" s="228"/>
      <c r="IJ213" s="228"/>
      <c r="IK213" s="228"/>
      <c r="IL213" s="228"/>
      <c r="IM213" s="228"/>
      <c r="IN213" s="228"/>
      <c r="IO213" s="228"/>
      <c r="IP213" s="228"/>
      <c r="IQ213" s="228"/>
      <c r="IR213" s="228"/>
      <c r="IS213" s="228"/>
      <c r="IT213" s="228"/>
      <c r="IU213" s="228"/>
      <c r="IV213" s="228"/>
    </row>
    <row r="214" spans="219:256" ht="12" thickBot="1">
      <c r="HK214" s="866"/>
      <c r="HL214" s="867"/>
      <c r="HM214" s="868"/>
      <c r="HN214" s="869"/>
      <c r="HO214" s="868"/>
      <c r="HP214" s="869"/>
      <c r="HQ214" s="870"/>
      <c r="HR214" s="871"/>
      <c r="HS214" s="723"/>
      <c r="HT214" s="724"/>
      <c r="HU214" s="725"/>
      <c r="HV214" s="228"/>
      <c r="HW214" s="748"/>
      <c r="HX214" s="749"/>
      <c r="HY214" s="749"/>
      <c r="HZ214" s="749"/>
      <c r="IA214" s="749"/>
      <c r="IB214" s="749"/>
      <c r="IC214" s="749"/>
      <c r="ID214" s="750"/>
      <c r="IE214" s="750"/>
      <c r="IF214" s="751"/>
      <c r="IG214" s="228"/>
      <c r="IH214" s="228"/>
      <c r="II214" s="228"/>
      <c r="IJ214" s="228"/>
      <c r="IK214" s="228"/>
      <c r="IL214" s="228"/>
      <c r="IM214" s="228"/>
      <c r="IN214" s="228"/>
      <c r="IO214" s="228"/>
      <c r="IP214" s="228"/>
      <c r="IQ214" s="228"/>
      <c r="IR214" s="228"/>
      <c r="IS214" s="228"/>
      <c r="IT214" s="228"/>
      <c r="IU214" s="228"/>
      <c r="IV214" s="228"/>
    </row>
    <row r="215" spans="219:256">
      <c r="HK215" s="872"/>
      <c r="HL215" s="873"/>
      <c r="HM215" s="874"/>
      <c r="HN215" s="874"/>
      <c r="HO215" s="874"/>
      <c r="HP215" s="874"/>
      <c r="HQ215" s="875"/>
      <c r="HR215" s="876"/>
      <c r="HS215" s="877"/>
      <c r="HT215" s="877"/>
      <c r="HU215" s="747"/>
      <c r="HV215" s="228"/>
      <c r="HW215" s="764"/>
      <c r="HX215" s="765"/>
      <c r="HY215" s="766"/>
      <c r="HZ215" s="767"/>
      <c r="IA215" s="768"/>
      <c r="IB215" s="769"/>
      <c r="IC215" s="770"/>
      <c r="ID215" s="771"/>
      <c r="IE215" s="772"/>
      <c r="IF215" s="773"/>
      <c r="IG215" s="228"/>
      <c r="IH215" s="228"/>
      <c r="II215" s="228"/>
      <c r="IJ215" s="228"/>
      <c r="IK215" s="228"/>
      <c r="IL215" s="228"/>
      <c r="IM215" s="220"/>
      <c r="IN215" s="220"/>
      <c r="IO215" s="220"/>
      <c r="IP215" s="220"/>
      <c r="IQ215" s="220"/>
      <c r="IR215" s="220"/>
      <c r="IS215" s="220"/>
      <c r="IT215" s="220"/>
      <c r="IU215" s="220"/>
      <c r="IV215" s="220"/>
    </row>
    <row r="216" spans="219:256">
      <c r="HK216" s="878"/>
      <c r="HL216" s="746"/>
      <c r="HM216" s="758"/>
      <c r="HN216" s="759"/>
      <c r="HO216" s="820"/>
      <c r="HP216" s="759"/>
      <c r="HQ216" s="761"/>
      <c r="HR216" s="762"/>
      <c r="HS216" s="608"/>
      <c r="HT216" s="608"/>
      <c r="HU216" s="763"/>
      <c r="HV216" s="228"/>
      <c r="HW216" s="775"/>
      <c r="HX216" s="776"/>
      <c r="HY216" s="777"/>
      <c r="HZ216" s="778"/>
      <c r="IA216" s="779"/>
      <c r="IB216" s="780"/>
      <c r="IC216" s="781"/>
      <c r="ID216" s="782"/>
      <c r="IE216" s="783"/>
      <c r="IF216" s="784"/>
      <c r="IG216" s="228"/>
      <c r="IH216" s="228"/>
      <c r="II216" s="228"/>
      <c r="IJ216" s="228"/>
      <c r="IK216" s="228"/>
      <c r="IL216" s="228"/>
      <c r="IM216" s="220"/>
      <c r="IN216" s="220"/>
      <c r="IO216" s="220"/>
      <c r="IP216" s="220"/>
      <c r="IQ216" s="220"/>
      <c r="IR216" s="220"/>
      <c r="IS216" s="220"/>
      <c r="IT216" s="220"/>
      <c r="IU216" s="220"/>
      <c r="IV216" s="220"/>
    </row>
    <row r="217" spans="219:256">
      <c r="HK217" s="878"/>
      <c r="HL217" s="746"/>
      <c r="HM217" s="760"/>
      <c r="HN217" s="759"/>
      <c r="HO217" s="760"/>
      <c r="HP217" s="759"/>
      <c r="HQ217" s="761"/>
      <c r="HR217" s="762"/>
      <c r="HS217" s="608"/>
      <c r="HT217" s="608"/>
      <c r="HU217" s="763"/>
      <c r="HV217" s="228"/>
      <c r="HW217" s="775"/>
      <c r="HX217" s="776"/>
      <c r="HY217" s="777"/>
      <c r="HZ217" s="789"/>
      <c r="IA217" s="779"/>
      <c r="IB217" s="780"/>
      <c r="IC217" s="790"/>
      <c r="ID217" s="782"/>
      <c r="IE217" s="791"/>
      <c r="IF217" s="792"/>
      <c r="IG217" s="228"/>
      <c r="IH217" s="228"/>
      <c r="II217" s="228"/>
      <c r="IJ217" s="228"/>
      <c r="IK217" s="228"/>
      <c r="IL217" s="228"/>
      <c r="IM217" s="220"/>
      <c r="IN217" s="220"/>
      <c r="IO217" s="220"/>
      <c r="IP217" s="220"/>
      <c r="IQ217" s="220"/>
      <c r="IR217" s="220"/>
      <c r="IS217" s="220"/>
      <c r="IT217" s="220"/>
      <c r="IU217" s="220"/>
      <c r="IV217" s="220"/>
    </row>
    <row r="218" spans="219:256">
      <c r="HK218" s="878"/>
      <c r="HL218" s="746"/>
      <c r="HM218" s="760"/>
      <c r="HN218" s="759"/>
      <c r="HO218" s="760"/>
      <c r="HP218" s="759"/>
      <c r="HQ218" s="761"/>
      <c r="HR218" s="762"/>
      <c r="HS218" s="788"/>
      <c r="HT218" s="788"/>
      <c r="HU218" s="763"/>
      <c r="HV218" s="228"/>
      <c r="HW218" s="775"/>
      <c r="HX218" s="776"/>
      <c r="HY218" s="777"/>
      <c r="HZ218" s="789"/>
      <c r="IA218" s="779"/>
      <c r="IB218" s="780"/>
      <c r="IC218" s="793"/>
      <c r="ID218" s="782"/>
      <c r="IE218" s="791"/>
      <c r="IF218" s="792"/>
      <c r="IG218" s="228"/>
      <c r="IH218" s="228"/>
      <c r="II218" s="228"/>
      <c r="IJ218" s="228"/>
      <c r="IK218" s="228"/>
      <c r="IL218" s="228"/>
      <c r="IM218" s="220"/>
      <c r="IN218" s="220"/>
      <c r="IO218" s="220"/>
      <c r="IP218" s="220"/>
      <c r="IQ218" s="220"/>
      <c r="IR218" s="220"/>
      <c r="IS218" s="220"/>
      <c r="IT218" s="220"/>
      <c r="IU218" s="220"/>
      <c r="IV218" s="220"/>
    </row>
    <row r="219" spans="219:256">
      <c r="HK219" s="878"/>
      <c r="HL219" s="746"/>
      <c r="HM219" s="760"/>
      <c r="HN219" s="759"/>
      <c r="HO219" s="760"/>
      <c r="HP219" s="759"/>
      <c r="HQ219" s="761"/>
      <c r="HR219" s="762"/>
      <c r="HS219" s="788"/>
      <c r="HT219" s="788"/>
      <c r="HU219" s="763"/>
      <c r="HV219" s="228"/>
      <c r="HW219" s="794"/>
      <c r="HX219" s="795"/>
      <c r="HY219" s="796"/>
      <c r="HZ219" s="778"/>
      <c r="IA219" s="797"/>
      <c r="IB219" s="798"/>
      <c r="IC219" s="793"/>
      <c r="ID219" s="799"/>
      <c r="IE219" s="800"/>
      <c r="IF219" s="801"/>
      <c r="IG219" s="228"/>
      <c r="IH219" s="228"/>
      <c r="II219" s="228"/>
      <c r="IJ219" s="228"/>
      <c r="IK219" s="228"/>
      <c r="IL219" s="228"/>
      <c r="IM219" s="220"/>
      <c r="IN219" s="220"/>
      <c r="IO219" s="220"/>
      <c r="IP219" s="220"/>
      <c r="IQ219" s="220"/>
      <c r="IR219" s="220"/>
      <c r="IS219" s="220"/>
      <c r="IT219" s="220"/>
      <c r="IU219" s="220"/>
      <c r="IV219" s="220"/>
    </row>
    <row r="220" spans="219:256" ht="12" thickBot="1">
      <c r="HK220" s="878"/>
      <c r="HL220" s="746"/>
      <c r="HM220" s="760"/>
      <c r="HN220" s="759"/>
      <c r="HO220" s="760"/>
      <c r="HP220" s="759"/>
      <c r="HQ220" s="761"/>
      <c r="HR220" s="762"/>
      <c r="HS220" s="788"/>
      <c r="HT220" s="788"/>
      <c r="HU220" s="763"/>
      <c r="HV220" s="228"/>
      <c r="HW220" s="809"/>
      <c r="HX220" s="810"/>
      <c r="HY220" s="811"/>
      <c r="HZ220" s="812"/>
      <c r="IA220" s="813"/>
      <c r="IB220" s="814"/>
      <c r="IC220" s="815"/>
      <c r="ID220" s="816"/>
      <c r="IE220" s="817"/>
      <c r="IF220" s="818"/>
      <c r="IG220" s="228"/>
      <c r="IH220" s="228"/>
      <c r="II220" s="228"/>
      <c r="IJ220" s="228"/>
      <c r="IK220" s="228"/>
      <c r="IL220" s="228"/>
      <c r="IM220" s="220"/>
      <c r="IN220" s="220"/>
      <c r="IO220" s="220"/>
      <c r="IP220" s="220"/>
      <c r="IQ220" s="220"/>
      <c r="IR220" s="220"/>
      <c r="IS220" s="220"/>
      <c r="IT220" s="220"/>
      <c r="IU220" s="220"/>
      <c r="IV220" s="220"/>
    </row>
    <row r="221" spans="219:256" ht="12" thickBot="1">
      <c r="HK221" s="878"/>
      <c r="HL221" s="746"/>
      <c r="HM221" s="760"/>
      <c r="HN221" s="759"/>
      <c r="HO221" s="760"/>
      <c r="HP221" s="759"/>
      <c r="HQ221" s="761"/>
      <c r="HR221" s="762"/>
      <c r="HS221" s="608"/>
      <c r="HT221" s="608"/>
      <c r="HU221" s="808"/>
      <c r="HV221" s="228"/>
      <c r="HW221" s="228"/>
      <c r="HX221" s="220"/>
      <c r="HY221" s="220"/>
      <c r="HZ221" s="220"/>
      <c r="IA221" s="220"/>
      <c r="IB221" s="220"/>
      <c r="IC221" s="220"/>
      <c r="ID221" s="220"/>
      <c r="IE221" s="220"/>
      <c r="IF221" s="220"/>
      <c r="IG221" s="220"/>
      <c r="IH221" s="220"/>
      <c r="II221" s="228"/>
      <c r="IJ221" s="228"/>
      <c r="IK221" s="228"/>
      <c r="IL221" s="228"/>
      <c r="IM221" s="228"/>
      <c r="IN221" s="228"/>
      <c r="IO221" s="220"/>
      <c r="IP221" s="220"/>
      <c r="IQ221" s="220"/>
      <c r="IR221" s="220"/>
      <c r="IS221" s="220"/>
      <c r="IT221" s="220"/>
      <c r="IU221" s="220"/>
      <c r="IV221" s="220"/>
    </row>
    <row r="222" spans="219:256" ht="12" thickBot="1">
      <c r="HK222" s="879"/>
      <c r="HL222" s="746"/>
      <c r="HM222" s="760"/>
      <c r="HN222" s="759"/>
      <c r="HO222" s="760"/>
      <c r="HP222" s="759"/>
      <c r="HQ222" s="761"/>
      <c r="HR222" s="762"/>
      <c r="HS222" s="788"/>
      <c r="HT222" s="788"/>
      <c r="HU222" s="808"/>
      <c r="HV222" s="228"/>
      <c r="HW222" s="822"/>
      <c r="HX222" s="823"/>
      <c r="HY222" s="702"/>
      <c r="HZ222" s="824"/>
      <c r="IA222" s="824"/>
      <c r="IB222" s="824"/>
      <c r="IC222" s="825"/>
      <c r="ID222" s="826"/>
      <c r="IE222" s="824"/>
      <c r="IF222" s="827"/>
      <c r="IG222" s="220"/>
      <c r="IH222" s="220"/>
      <c r="II222" s="228"/>
      <c r="IJ222" s="228"/>
      <c r="IK222" s="228"/>
      <c r="IL222" s="228"/>
      <c r="IM222" s="228"/>
      <c r="IN222" s="228"/>
      <c r="IO222" s="220"/>
      <c r="IP222" s="220"/>
      <c r="IQ222" s="220"/>
      <c r="IR222" s="220"/>
      <c r="IS222" s="220"/>
      <c r="IT222" s="220"/>
      <c r="IU222" s="220"/>
      <c r="IV222" s="220"/>
    </row>
    <row r="223" spans="219:256">
      <c r="HK223" s="878"/>
      <c r="HL223" s="746"/>
      <c r="HM223" s="760"/>
      <c r="HN223" s="820"/>
      <c r="HO223" s="760"/>
      <c r="HP223" s="820"/>
      <c r="HQ223" s="821"/>
      <c r="HR223" s="762"/>
      <c r="HS223" s="788"/>
      <c r="HT223" s="788"/>
      <c r="HU223" s="808"/>
      <c r="HV223" s="228"/>
      <c r="HW223" s="828"/>
      <c r="HX223" s="829"/>
      <c r="HY223" s="830"/>
      <c r="HZ223" s="831"/>
      <c r="IA223" s="832"/>
      <c r="IB223" s="833"/>
      <c r="IC223" s="831"/>
      <c r="ID223" s="832"/>
      <c r="IE223" s="834"/>
      <c r="IF223" s="835"/>
      <c r="IG223" s="220"/>
      <c r="IH223" s="220"/>
      <c r="II223" s="228"/>
      <c r="IJ223" s="228"/>
      <c r="IK223" s="228"/>
      <c r="IL223" s="228"/>
      <c r="IM223" s="228"/>
      <c r="IN223" s="228"/>
      <c r="IO223" s="220"/>
      <c r="IP223" s="220"/>
      <c r="IQ223" s="220"/>
      <c r="IR223" s="220"/>
      <c r="IS223" s="220"/>
      <c r="IT223" s="220"/>
      <c r="IU223" s="220"/>
      <c r="IV223" s="220"/>
    </row>
    <row r="224" spans="219:256">
      <c r="HK224" s="879"/>
      <c r="HL224" s="746"/>
      <c r="HM224" s="760"/>
      <c r="HN224" s="820"/>
      <c r="HO224" s="760"/>
      <c r="HP224" s="820"/>
      <c r="HQ224" s="821"/>
      <c r="HR224" s="762"/>
      <c r="HS224" s="788"/>
      <c r="HT224" s="788"/>
      <c r="HU224" s="808"/>
      <c r="HV224" s="228"/>
      <c r="HW224" s="837"/>
      <c r="HX224" s="838"/>
      <c r="HY224" s="839"/>
      <c r="HZ224" s="837"/>
      <c r="IA224" s="838"/>
      <c r="IB224" s="839"/>
      <c r="IC224" s="837"/>
      <c r="ID224" s="838"/>
      <c r="IE224" s="840"/>
      <c r="IF224" s="841"/>
      <c r="IG224" s="220"/>
      <c r="IH224" s="220"/>
      <c r="II224" s="228"/>
      <c r="IJ224" s="228"/>
      <c r="IK224" s="228"/>
      <c r="IL224" s="228"/>
      <c r="IM224" s="228"/>
      <c r="IN224" s="228"/>
      <c r="IO224" s="220"/>
      <c r="IP224" s="220"/>
      <c r="IQ224" s="220"/>
      <c r="IR224" s="220"/>
      <c r="IS224" s="220"/>
      <c r="IT224" s="220"/>
      <c r="IU224" s="220"/>
      <c r="IV224" s="220"/>
    </row>
    <row r="225" spans="219:256" ht="12" thickBot="1">
      <c r="HK225" s="879"/>
      <c r="HL225" s="836"/>
      <c r="HM225" s="760"/>
      <c r="HN225" s="820"/>
      <c r="HO225" s="760"/>
      <c r="HP225" s="820"/>
      <c r="HQ225" s="821"/>
      <c r="HR225" s="842"/>
      <c r="HS225" s="788"/>
      <c r="HT225" s="788"/>
      <c r="HU225" s="808"/>
      <c r="HV225" s="228"/>
      <c r="HW225" s="843"/>
      <c r="HX225" s="844"/>
      <c r="HY225" s="845"/>
      <c r="HZ225" s="843"/>
      <c r="IA225" s="844"/>
      <c r="IB225" s="845"/>
      <c r="IC225" s="843"/>
      <c r="ID225" s="844"/>
      <c r="IE225" s="846"/>
      <c r="IF225" s="847"/>
      <c r="IG225" s="220"/>
      <c r="IH225" s="220"/>
      <c r="II225" s="228"/>
      <c r="IJ225" s="228"/>
      <c r="IK225" s="228"/>
      <c r="IL225" s="228"/>
      <c r="IM225" s="228"/>
      <c r="IN225" s="228"/>
      <c r="IO225" s="848"/>
      <c r="IP225" s="848"/>
      <c r="IQ225" s="848"/>
      <c r="IR225" s="849"/>
      <c r="IS225" s="850"/>
      <c r="IT225" s="851"/>
      <c r="IU225" s="852"/>
      <c r="IV225" s="852"/>
    </row>
    <row r="226" spans="219:256" ht="12" thickBot="1">
      <c r="HK226" s="880"/>
      <c r="HL226" s="857"/>
      <c r="HM226" s="858"/>
      <c r="HN226" s="859"/>
      <c r="HO226" s="858"/>
      <c r="HP226" s="859"/>
      <c r="HQ226" s="860"/>
      <c r="HR226" s="861"/>
      <c r="HS226" s="881"/>
      <c r="HT226" s="882"/>
      <c r="HU226" s="862"/>
      <c r="HV226" s="228"/>
      <c r="HW226" s="228"/>
      <c r="HX226" s="855"/>
      <c r="HY226" s="855"/>
      <c r="HZ226" s="855"/>
      <c r="IA226" s="855"/>
      <c r="IB226" s="855"/>
      <c r="IC226" s="855"/>
      <c r="ID226" s="855"/>
      <c r="IE226" s="855"/>
      <c r="IF226" s="855"/>
      <c r="IG226" s="855"/>
      <c r="IH226" s="855"/>
      <c r="II226" s="855"/>
      <c r="IJ226" s="855"/>
      <c r="IK226" s="855"/>
      <c r="IL226" s="855"/>
      <c r="IM226" s="855"/>
      <c r="IN226" s="855"/>
      <c r="IO226" s="855"/>
      <c r="IP226" s="855"/>
      <c r="IQ226" s="855"/>
      <c r="IR226" s="855"/>
      <c r="IS226" s="855"/>
      <c r="IT226" s="855"/>
      <c r="IU226" s="855"/>
      <c r="IV226" s="855"/>
    </row>
    <row r="227" spans="219:256">
      <c r="HK227" s="855"/>
      <c r="HL227" s="855"/>
      <c r="HM227" s="855"/>
      <c r="HN227" s="855"/>
      <c r="HO227" s="855"/>
      <c r="HP227" s="855"/>
      <c r="HQ227" s="855"/>
      <c r="HR227" s="855"/>
      <c r="HS227" s="855"/>
      <c r="HT227" s="855"/>
      <c r="HU227" s="855"/>
      <c r="HV227" s="855"/>
      <c r="HW227" s="855"/>
      <c r="HX227" s="855"/>
      <c r="HY227" s="855"/>
      <c r="HZ227" s="855"/>
      <c r="IA227" s="855"/>
      <c r="IB227" s="855"/>
      <c r="IC227" s="855"/>
      <c r="ID227" s="855"/>
      <c r="IE227" s="855"/>
      <c r="IF227" s="855"/>
      <c r="IG227" s="855"/>
      <c r="IH227" s="855"/>
      <c r="II227" s="855"/>
      <c r="IJ227" s="855"/>
      <c r="IK227" s="855"/>
      <c r="IL227" s="855"/>
      <c r="IM227" s="855"/>
      <c r="IN227" s="855"/>
      <c r="IO227" s="855"/>
      <c r="IP227" s="855"/>
      <c r="IQ227" s="855"/>
      <c r="IR227" s="855"/>
      <c r="IS227" s="855"/>
      <c r="IT227" s="855"/>
      <c r="IU227" s="855"/>
      <c r="IV227" s="855"/>
    </row>
    <row r="228" spans="219:256">
      <c r="HK228" s="855"/>
      <c r="HL228" s="855"/>
      <c r="HM228" s="855"/>
      <c r="HN228" s="855"/>
      <c r="HO228" s="855"/>
      <c r="HP228" s="855"/>
      <c r="HQ228" s="855"/>
      <c r="HR228" s="855"/>
      <c r="HS228" s="855"/>
      <c r="HT228" s="855"/>
      <c r="HU228" s="855"/>
      <c r="HV228" s="855"/>
      <c r="HW228" s="855"/>
      <c r="HX228" s="855"/>
      <c r="HY228" s="855"/>
      <c r="HZ228" s="855"/>
      <c r="IA228" s="855"/>
      <c r="IB228" s="855"/>
      <c r="IC228" s="855"/>
      <c r="ID228" s="855"/>
      <c r="IE228" s="855"/>
      <c r="IF228" s="855"/>
      <c r="IG228" s="855"/>
      <c r="IH228" s="855"/>
      <c r="II228" s="855"/>
      <c r="IJ228" s="855"/>
      <c r="IK228" s="855"/>
      <c r="IL228" s="855"/>
      <c r="IM228" s="855"/>
      <c r="IN228" s="855"/>
      <c r="IO228" s="855"/>
      <c r="IP228" s="855"/>
      <c r="IQ228" s="855"/>
      <c r="IR228" s="855"/>
      <c r="IS228" s="855"/>
      <c r="IT228" s="855"/>
      <c r="IU228" s="855"/>
      <c r="IV228" s="855"/>
    </row>
    <row r="229" spans="219:256">
      <c r="HK229" s="855"/>
      <c r="HL229" s="855"/>
      <c r="HM229" s="855"/>
      <c r="HN229" s="855"/>
      <c r="HO229" s="855"/>
      <c r="HP229" s="855"/>
      <c r="HQ229" s="855"/>
      <c r="HR229" s="855"/>
      <c r="HS229" s="855"/>
      <c r="HT229" s="855"/>
      <c r="HU229" s="855"/>
      <c r="HV229" s="855"/>
      <c r="HW229" s="855"/>
      <c r="HX229" s="855"/>
      <c r="HY229" s="855"/>
      <c r="HZ229" s="855"/>
      <c r="IA229" s="855"/>
      <c r="IB229" s="855"/>
      <c r="IC229" s="855"/>
      <c r="ID229" s="855"/>
      <c r="IE229" s="855"/>
      <c r="IF229" s="855"/>
      <c r="IG229" s="855"/>
      <c r="IH229" s="855"/>
      <c r="II229" s="855"/>
      <c r="IJ229" s="855"/>
      <c r="IK229" s="855"/>
      <c r="IL229" s="855"/>
      <c r="IM229" s="855"/>
      <c r="IN229" s="855"/>
      <c r="IO229" s="855"/>
      <c r="IP229" s="855"/>
      <c r="IQ229" s="855"/>
      <c r="IR229" s="855"/>
      <c r="IS229" s="855"/>
      <c r="IT229" s="855"/>
      <c r="IU229" s="855"/>
      <c r="IV229" s="855"/>
    </row>
    <row r="230" spans="219:256">
      <c r="HK230" s="855"/>
      <c r="HL230" s="855"/>
      <c r="HM230" s="855"/>
      <c r="HN230" s="855"/>
      <c r="HO230" s="855"/>
      <c r="HP230" s="855"/>
      <c r="HQ230" s="855"/>
      <c r="HR230" s="855"/>
      <c r="HS230" s="855"/>
      <c r="HT230" s="855"/>
      <c r="HU230" s="855"/>
      <c r="HV230" s="855"/>
      <c r="HW230" s="855"/>
      <c r="HX230" s="855"/>
      <c r="HY230" s="855"/>
      <c r="HZ230" s="855"/>
      <c r="IA230" s="855"/>
      <c r="IB230" s="855"/>
      <c r="IC230" s="855"/>
      <c r="ID230" s="855"/>
      <c r="IE230" s="855"/>
      <c r="IF230" s="855"/>
      <c r="IG230" s="855"/>
      <c r="IH230" s="855"/>
      <c r="II230" s="855"/>
      <c r="IJ230" s="855"/>
      <c r="IK230" s="855"/>
      <c r="IL230" s="855"/>
      <c r="IM230" s="855"/>
      <c r="IN230" s="855"/>
      <c r="IO230" s="855"/>
      <c r="IP230" s="855"/>
      <c r="IQ230" s="855"/>
      <c r="IR230" s="855"/>
      <c r="IS230" s="855"/>
      <c r="IT230" s="855"/>
      <c r="IU230" s="855"/>
      <c r="IV230" s="855"/>
    </row>
    <row r="231" spans="219:256">
      <c r="HK231" s="855"/>
      <c r="HL231" s="855"/>
      <c r="HM231" s="855"/>
      <c r="HN231" s="855"/>
      <c r="HO231" s="855"/>
      <c r="HP231" s="855"/>
      <c r="HQ231" s="855"/>
      <c r="HR231" s="855"/>
      <c r="HS231" s="855"/>
      <c r="HT231" s="855"/>
      <c r="HU231" s="855"/>
      <c r="HV231" s="855"/>
      <c r="HW231" s="855"/>
      <c r="HX231" s="855"/>
      <c r="HY231" s="855"/>
      <c r="HZ231" s="855"/>
      <c r="IA231" s="855"/>
      <c r="IB231" s="855"/>
      <c r="IC231" s="855"/>
      <c r="ID231" s="855"/>
      <c r="IE231" s="855"/>
      <c r="IF231" s="855"/>
      <c r="IG231" s="855"/>
      <c r="IH231" s="855"/>
      <c r="II231" s="855"/>
      <c r="IJ231" s="855"/>
      <c r="IK231" s="855"/>
      <c r="IL231" s="855"/>
      <c r="IM231" s="855"/>
      <c r="IN231" s="855"/>
      <c r="IO231" s="855"/>
      <c r="IP231" s="855"/>
      <c r="IQ231" s="855"/>
      <c r="IR231" s="855"/>
      <c r="IS231" s="855"/>
      <c r="IT231" s="855"/>
      <c r="IU231" s="855"/>
      <c r="IV231" s="855"/>
    </row>
    <row r="232" spans="219:256">
      <c r="HK232" s="855"/>
      <c r="HL232" s="855"/>
      <c r="HM232" s="855"/>
      <c r="HN232" s="855"/>
      <c r="HO232" s="855"/>
      <c r="HP232" s="855"/>
      <c r="HQ232" s="855"/>
      <c r="HR232" s="855"/>
      <c r="HS232" s="855"/>
      <c r="HT232" s="855"/>
      <c r="HU232" s="855"/>
      <c r="HV232" s="855"/>
      <c r="HW232" s="855"/>
      <c r="HX232" s="855"/>
      <c r="HY232" s="855"/>
      <c r="HZ232" s="855"/>
      <c r="IA232" s="855"/>
      <c r="IB232" s="855"/>
      <c r="IC232" s="855"/>
      <c r="ID232" s="855"/>
      <c r="IE232" s="855"/>
      <c r="IF232" s="855"/>
      <c r="IG232" s="855"/>
      <c r="IH232" s="855"/>
      <c r="II232" s="855"/>
      <c r="IJ232" s="855"/>
      <c r="IK232" s="855"/>
      <c r="IL232" s="855"/>
      <c r="IM232" s="855"/>
      <c r="IN232" s="855"/>
      <c r="IO232" s="855"/>
      <c r="IP232" s="855"/>
      <c r="IQ232" s="855"/>
      <c r="IR232" s="855"/>
      <c r="IS232" s="855"/>
      <c r="IT232" s="855"/>
      <c r="IU232" s="855"/>
      <c r="IV232" s="855"/>
    </row>
    <row r="233" spans="219:256">
      <c r="HK233" s="855"/>
      <c r="HL233" s="855"/>
      <c r="HM233" s="855"/>
      <c r="HN233" s="855"/>
      <c r="HO233" s="855"/>
      <c r="HP233" s="855"/>
      <c r="HQ233" s="855"/>
      <c r="HR233" s="855"/>
      <c r="HS233" s="855"/>
      <c r="HT233" s="855"/>
      <c r="HU233" s="855"/>
      <c r="HV233" s="855"/>
      <c r="HW233" s="855"/>
      <c r="HX233" s="855"/>
      <c r="HY233" s="855"/>
      <c r="HZ233" s="855"/>
      <c r="IA233" s="855"/>
      <c r="IB233" s="855"/>
      <c r="IC233" s="855"/>
      <c r="ID233" s="855"/>
      <c r="IE233" s="855"/>
      <c r="IF233" s="855"/>
      <c r="IG233" s="855"/>
      <c r="IH233" s="855"/>
      <c r="II233" s="855"/>
      <c r="IJ233" s="855"/>
      <c r="IK233" s="855"/>
      <c r="IL233" s="855"/>
      <c r="IM233" s="855"/>
      <c r="IN233" s="855"/>
      <c r="IO233" s="855"/>
      <c r="IP233" s="855"/>
      <c r="IQ233" s="855"/>
      <c r="IR233" s="855"/>
      <c r="IS233" s="855"/>
      <c r="IT233" s="855"/>
      <c r="IU233" s="855"/>
      <c r="IV233" s="855"/>
    </row>
    <row r="234" spans="219:256">
      <c r="HK234" s="855"/>
      <c r="HL234" s="855"/>
      <c r="HM234" s="855"/>
      <c r="HN234" s="855"/>
      <c r="HO234" s="855"/>
      <c r="HP234" s="855"/>
      <c r="HQ234" s="855"/>
      <c r="HR234" s="855"/>
      <c r="HS234" s="855"/>
      <c r="HT234" s="855"/>
      <c r="HU234" s="855"/>
      <c r="HV234" s="855"/>
      <c r="HW234" s="855"/>
      <c r="HX234" s="855"/>
      <c r="HY234" s="855"/>
      <c r="HZ234" s="855"/>
      <c r="IA234" s="855"/>
      <c r="IB234" s="855"/>
      <c r="IC234" s="855"/>
      <c r="ID234" s="855"/>
      <c r="IE234" s="855"/>
      <c r="IF234" s="855"/>
      <c r="IG234" s="855"/>
      <c r="IH234" s="855"/>
      <c r="II234" s="855"/>
      <c r="IJ234" s="855"/>
      <c r="IK234" s="855"/>
      <c r="IL234" s="855"/>
      <c r="IM234" s="855"/>
      <c r="IN234" s="855"/>
      <c r="IO234" s="855"/>
      <c r="IP234" s="855"/>
      <c r="IQ234" s="855"/>
      <c r="IR234" s="855"/>
      <c r="IS234" s="855"/>
      <c r="IT234" s="855"/>
      <c r="IU234" s="855"/>
      <c r="IV234" s="855"/>
    </row>
    <row r="235" spans="219:256">
      <c r="HK235" s="855"/>
      <c r="HL235" s="855"/>
      <c r="HM235" s="855"/>
      <c r="HN235" s="855"/>
      <c r="HO235" s="855"/>
      <c r="HP235" s="855"/>
      <c r="HQ235" s="855"/>
      <c r="HR235" s="855"/>
      <c r="HS235" s="855"/>
      <c r="HT235" s="855"/>
      <c r="HU235" s="855"/>
      <c r="HV235" s="855"/>
      <c r="HW235" s="855"/>
      <c r="HX235" s="855"/>
      <c r="HY235" s="855"/>
      <c r="HZ235" s="855"/>
      <c r="IA235" s="855"/>
      <c r="IB235" s="855"/>
      <c r="IC235" s="855"/>
      <c r="ID235" s="855"/>
      <c r="IE235" s="855"/>
      <c r="IF235" s="855"/>
      <c r="IG235" s="855"/>
      <c r="IH235" s="855"/>
      <c r="II235" s="855"/>
      <c r="IJ235" s="855"/>
      <c r="IK235" s="855"/>
      <c r="IL235" s="855"/>
      <c r="IM235" s="855"/>
      <c r="IN235" s="855"/>
      <c r="IO235" s="855"/>
      <c r="IP235" s="855"/>
      <c r="IQ235" s="855"/>
      <c r="IR235" s="855"/>
      <c r="IS235" s="855"/>
      <c r="IT235" s="855"/>
      <c r="IU235" s="855"/>
      <c r="IV235" s="855"/>
    </row>
    <row r="236" spans="219:256">
      <c r="HK236" s="855"/>
      <c r="HL236" s="855"/>
      <c r="HM236" s="855"/>
      <c r="HN236" s="855"/>
      <c r="HO236" s="855"/>
      <c r="HP236" s="855"/>
      <c r="HQ236" s="855"/>
      <c r="HR236" s="855"/>
      <c r="HS236" s="855"/>
      <c r="HT236" s="855"/>
      <c r="HU236" s="855"/>
      <c r="HV236" s="855"/>
      <c r="HW236" s="855"/>
      <c r="HX236" s="855"/>
      <c r="HY236" s="855"/>
      <c r="HZ236" s="855"/>
      <c r="IA236" s="855"/>
      <c r="IB236" s="855"/>
      <c r="IC236" s="855"/>
      <c r="ID236" s="855"/>
      <c r="IE236" s="855"/>
      <c r="IF236" s="855"/>
      <c r="IG236" s="855"/>
      <c r="IH236" s="855"/>
      <c r="II236" s="855"/>
      <c r="IJ236" s="855"/>
      <c r="IK236" s="855"/>
      <c r="IL236" s="855"/>
      <c r="IM236" s="855"/>
      <c r="IN236" s="855"/>
      <c r="IO236" s="855"/>
      <c r="IP236" s="855"/>
      <c r="IQ236" s="855"/>
      <c r="IR236" s="855"/>
      <c r="IS236" s="855"/>
      <c r="IT236" s="855"/>
      <c r="IU236" s="855"/>
      <c r="IV236" s="855"/>
    </row>
    <row r="237" spans="219:256">
      <c r="HK237" s="855"/>
      <c r="HL237" s="855"/>
      <c r="HM237" s="855"/>
      <c r="HN237" s="855"/>
      <c r="HO237" s="855"/>
      <c r="HP237" s="855"/>
      <c r="HQ237" s="855"/>
      <c r="HR237" s="855"/>
      <c r="HS237" s="855"/>
      <c r="HT237" s="855"/>
      <c r="HU237" s="855"/>
      <c r="HV237" s="855"/>
      <c r="HW237" s="855"/>
      <c r="HX237" s="855"/>
      <c r="HY237" s="855"/>
      <c r="HZ237" s="855"/>
      <c r="IA237" s="855"/>
      <c r="IB237" s="855"/>
      <c r="IC237" s="855"/>
      <c r="ID237" s="855"/>
      <c r="IE237" s="855"/>
      <c r="IF237" s="855"/>
      <c r="IG237" s="855"/>
      <c r="IH237" s="855"/>
      <c r="II237" s="855"/>
      <c r="IJ237" s="855"/>
      <c r="IK237" s="855"/>
      <c r="IL237" s="855"/>
      <c r="IM237" s="855"/>
      <c r="IN237" s="855"/>
      <c r="IO237" s="855"/>
      <c r="IP237" s="855"/>
      <c r="IQ237" s="855"/>
      <c r="IR237" s="855"/>
      <c r="IS237" s="855"/>
      <c r="IT237" s="855"/>
      <c r="IU237" s="855"/>
      <c r="IV237" s="855"/>
    </row>
    <row r="238" spans="219:256">
      <c r="HK238" s="855"/>
      <c r="HL238" s="855"/>
      <c r="HM238" s="855"/>
      <c r="HN238" s="855"/>
      <c r="HO238" s="855"/>
      <c r="HP238" s="855"/>
      <c r="HQ238" s="855"/>
      <c r="HR238" s="855"/>
      <c r="HS238" s="855"/>
      <c r="HT238" s="855"/>
      <c r="HU238" s="855"/>
      <c r="HV238" s="855"/>
      <c r="HW238" s="855"/>
      <c r="HX238" s="855"/>
      <c r="HY238" s="855"/>
      <c r="HZ238" s="855"/>
      <c r="IA238" s="855"/>
      <c r="IB238" s="855"/>
      <c r="IC238" s="855"/>
      <c r="ID238" s="855"/>
      <c r="IE238" s="855"/>
      <c r="IF238" s="855"/>
      <c r="IG238" s="855"/>
      <c r="IH238" s="855"/>
      <c r="II238" s="855"/>
      <c r="IJ238" s="855"/>
      <c r="IK238" s="855"/>
      <c r="IL238" s="855"/>
      <c r="IM238" s="855"/>
      <c r="IN238" s="855"/>
      <c r="IO238" s="855"/>
      <c r="IP238" s="855"/>
      <c r="IQ238" s="855"/>
      <c r="IR238" s="855"/>
      <c r="IS238" s="855"/>
      <c r="IT238" s="855"/>
      <c r="IU238" s="855"/>
      <c r="IV238" s="855"/>
    </row>
    <row r="239" spans="219:256">
      <c r="HK239" s="855"/>
      <c r="HL239" s="855"/>
      <c r="HM239" s="855"/>
      <c r="HN239" s="855"/>
      <c r="HO239" s="855"/>
      <c r="HP239" s="855"/>
      <c r="HQ239" s="855"/>
      <c r="HR239" s="855"/>
      <c r="HS239" s="855"/>
      <c r="HT239" s="855"/>
      <c r="HU239" s="855"/>
      <c r="HV239" s="855"/>
      <c r="HW239" s="855"/>
      <c r="HX239" s="855"/>
      <c r="HY239" s="855"/>
      <c r="HZ239" s="855"/>
      <c r="IA239" s="855"/>
      <c r="IB239" s="855"/>
      <c r="IC239" s="855"/>
      <c r="ID239" s="855"/>
      <c r="IE239" s="855"/>
      <c r="IF239" s="855"/>
      <c r="IG239" s="855"/>
      <c r="IH239" s="855"/>
      <c r="II239" s="855"/>
      <c r="IJ239" s="855"/>
      <c r="IK239" s="855"/>
      <c r="IL239" s="855"/>
      <c r="IM239" s="855"/>
      <c r="IN239" s="855"/>
      <c r="IO239" s="855"/>
      <c r="IP239" s="855"/>
      <c r="IQ239" s="855"/>
      <c r="IR239" s="855"/>
      <c r="IS239" s="855"/>
      <c r="IT239" s="855"/>
      <c r="IU239" s="855"/>
      <c r="IV239" s="855"/>
    </row>
    <row r="240" spans="219:256">
      <c r="HK240" s="855"/>
      <c r="HL240" s="855"/>
      <c r="HM240" s="855"/>
      <c r="HN240" s="855"/>
      <c r="HO240" s="855"/>
      <c r="HP240" s="855"/>
      <c r="HQ240" s="855"/>
      <c r="HR240" s="855"/>
      <c r="HS240" s="855"/>
      <c r="HT240" s="855"/>
      <c r="HU240" s="855"/>
      <c r="HV240" s="855"/>
      <c r="HW240" s="855"/>
      <c r="HX240" s="855"/>
      <c r="HY240" s="855"/>
      <c r="HZ240" s="855"/>
      <c r="IA240" s="855"/>
      <c r="IB240" s="855"/>
      <c r="IC240" s="855"/>
      <c r="ID240" s="855"/>
      <c r="IE240" s="855"/>
      <c r="IF240" s="855"/>
      <c r="IG240" s="855"/>
      <c r="IH240" s="855"/>
      <c r="II240" s="855"/>
      <c r="IJ240" s="855"/>
      <c r="IK240" s="855"/>
      <c r="IL240" s="855"/>
      <c r="IM240" s="855"/>
      <c r="IN240" s="855"/>
      <c r="IO240" s="855"/>
      <c r="IP240" s="855"/>
      <c r="IQ240" s="855"/>
      <c r="IR240" s="855"/>
      <c r="IS240" s="855"/>
      <c r="IT240" s="855"/>
      <c r="IU240" s="855"/>
      <c r="IV240" s="855"/>
    </row>
    <row r="241" spans="219:256" ht="12" thickBot="1">
      <c r="HK241" s="855"/>
      <c r="HL241" s="855"/>
      <c r="HM241" s="855"/>
      <c r="HN241" s="855"/>
      <c r="HO241" s="855"/>
      <c r="HP241" s="855"/>
      <c r="HQ241" s="855"/>
      <c r="HR241" s="855"/>
      <c r="HS241" s="855"/>
      <c r="HT241" s="855"/>
      <c r="HU241" s="855"/>
      <c r="HV241" s="855"/>
      <c r="HW241" s="855"/>
      <c r="HX241" s="855"/>
      <c r="HY241" s="855"/>
      <c r="HZ241" s="855"/>
      <c r="IA241" s="855"/>
      <c r="IB241" s="855"/>
      <c r="IC241" s="855"/>
      <c r="ID241" s="855"/>
      <c r="IE241" s="855"/>
      <c r="IF241" s="855"/>
      <c r="IG241" s="855"/>
      <c r="IH241" s="855"/>
      <c r="II241" s="855"/>
      <c r="IJ241" s="855"/>
      <c r="IK241" s="855"/>
      <c r="IL241" s="855"/>
      <c r="IM241" s="855"/>
      <c r="IN241" s="855"/>
      <c r="IO241" s="855"/>
      <c r="IP241" s="855"/>
      <c r="IQ241" s="855"/>
      <c r="IR241" s="855"/>
      <c r="IS241" s="855"/>
      <c r="IT241" s="855"/>
      <c r="IU241" s="855"/>
      <c r="IV241" s="855"/>
    </row>
    <row r="242" spans="219:256" ht="12" thickBot="1">
      <c r="HK242" s="855"/>
      <c r="HL242" s="855"/>
      <c r="HM242" s="855"/>
      <c r="HN242" s="855"/>
      <c r="HO242" s="855"/>
      <c r="HP242" s="855"/>
      <c r="HQ242" s="855"/>
      <c r="HR242" s="855"/>
      <c r="HS242" s="855"/>
      <c r="HT242" s="855"/>
      <c r="HU242" s="855"/>
      <c r="HV242" s="383"/>
      <c r="HW242" s="384"/>
      <c r="HX242" s="382"/>
      <c r="HY242" s="383"/>
      <c r="HZ242" s="384"/>
      <c r="IA242" s="385"/>
      <c r="IB242" s="386"/>
      <c r="IC242" s="387"/>
      <c r="ID242" s="388"/>
      <c r="IE242" s="382"/>
      <c r="IF242" s="384"/>
      <c r="IG242" s="269"/>
      <c r="IH242" s="389"/>
      <c r="II242" s="390"/>
      <c r="IJ242" s="390"/>
      <c r="IK242" s="390"/>
      <c r="IL242" s="390"/>
      <c r="IM242" s="390"/>
      <c r="IN242" s="390"/>
      <c r="IO242" s="390"/>
      <c r="IP242" s="391"/>
      <c r="IQ242" s="392"/>
      <c r="IR242" s="392"/>
      <c r="IS242" s="392"/>
      <c r="IT242" s="392"/>
      <c r="IU242" s="393"/>
      <c r="IV242" s="394"/>
    </row>
    <row r="243" spans="219:256">
      <c r="HK243" s="379"/>
      <c r="HL243" s="380"/>
      <c r="HM243" s="380"/>
      <c r="HN243" s="381"/>
      <c r="HO243" s="376"/>
      <c r="HP243" s="377"/>
      <c r="HQ243" s="378"/>
      <c r="HR243" s="376"/>
      <c r="HS243" s="377"/>
      <c r="HT243" s="378"/>
      <c r="HU243" s="382"/>
      <c r="HV243" s="405"/>
      <c r="HW243" s="406"/>
      <c r="HX243" s="404"/>
      <c r="HY243" s="405"/>
      <c r="HZ243" s="406"/>
      <c r="IA243" s="407"/>
      <c r="IB243" s="408"/>
      <c r="IC243" s="409"/>
      <c r="ID243" s="410"/>
      <c r="IE243" s="404"/>
      <c r="IF243" s="403"/>
      <c r="IG243" s="219"/>
      <c r="IH243" s="411"/>
      <c r="II243" s="412"/>
      <c r="IJ243" s="413"/>
      <c r="IK243" s="414"/>
      <c r="IL243" s="415"/>
      <c r="IM243" s="416"/>
      <c r="IN243" s="417"/>
      <c r="IO243" s="418"/>
      <c r="IP243" s="419"/>
      <c r="IQ243" s="420"/>
      <c r="IR243" s="420"/>
      <c r="IS243" s="420"/>
      <c r="IT243" s="421"/>
      <c r="IU243" s="420"/>
      <c r="IV243" s="422"/>
    </row>
    <row r="244" spans="219:256">
      <c r="HK244" s="401"/>
      <c r="HL244" s="402"/>
      <c r="HM244" s="402"/>
      <c r="HN244" s="403"/>
      <c r="HO244" s="404"/>
      <c r="HP244" s="405"/>
      <c r="HQ244" s="406"/>
      <c r="HR244" s="404"/>
      <c r="HS244" s="405"/>
      <c r="HT244" s="406"/>
      <c r="HU244" s="404"/>
      <c r="HV244" s="430"/>
      <c r="HW244" s="431"/>
      <c r="HX244" s="429"/>
      <c r="HY244" s="430"/>
      <c r="HZ244" s="431"/>
      <c r="IA244" s="430"/>
      <c r="IB244" s="429"/>
      <c r="IC244" s="430"/>
      <c r="ID244" s="431"/>
      <c r="IE244" s="429"/>
      <c r="IF244" s="431"/>
      <c r="IG244" s="219"/>
      <c r="IH244" s="432"/>
      <c r="II244" s="433"/>
      <c r="IJ244" s="433"/>
      <c r="IK244" s="433"/>
      <c r="IL244" s="433"/>
      <c r="IM244" s="433"/>
      <c r="IN244" s="433"/>
      <c r="IO244" s="433"/>
      <c r="IP244" s="432"/>
      <c r="IQ244" s="433"/>
      <c r="IR244" s="433"/>
      <c r="IS244" s="433"/>
      <c r="IT244" s="433"/>
      <c r="IU244" s="433"/>
      <c r="IV244" s="434"/>
    </row>
    <row r="245" spans="219:256">
      <c r="HK245" s="429"/>
      <c r="HL245" s="430"/>
      <c r="HM245" s="430"/>
      <c r="HN245" s="431"/>
      <c r="HO245" s="429"/>
      <c r="HP245" s="430"/>
      <c r="HQ245" s="431"/>
      <c r="HR245" s="429"/>
      <c r="HS245" s="430"/>
      <c r="HT245" s="431"/>
      <c r="HU245" s="429"/>
      <c r="HV245" s="447"/>
      <c r="HW245" s="445"/>
      <c r="HX245" s="448"/>
      <c r="HY245" s="446"/>
      <c r="HZ245" s="449"/>
      <c r="IA245" s="450"/>
      <c r="IB245" s="468"/>
      <c r="IC245" s="452"/>
      <c r="ID245" s="453"/>
      <c r="IE245" s="448"/>
      <c r="IF245" s="454"/>
      <c r="IG245" s="219"/>
      <c r="IH245" s="455"/>
      <c r="II245" s="456"/>
      <c r="IJ245" s="457"/>
      <c r="IK245" s="137"/>
      <c r="IL245" s="458"/>
      <c r="IM245" s="459"/>
      <c r="IN245" s="460"/>
      <c r="IO245" s="461"/>
      <c r="IP245" s="462"/>
      <c r="IQ245" s="463"/>
      <c r="IR245" s="464"/>
      <c r="IS245" s="465"/>
      <c r="IT245" s="466"/>
      <c r="IU245" s="466"/>
      <c r="IV245" s="467"/>
    </row>
    <row r="246" spans="219:256">
      <c r="HK246" s="441"/>
      <c r="HL246" s="442"/>
      <c r="HM246" s="442"/>
      <c r="HN246" s="192"/>
      <c r="HO246" s="443"/>
      <c r="HP246" s="444"/>
      <c r="HQ246" s="445"/>
      <c r="HR246" s="443"/>
      <c r="HS246" s="446"/>
      <c r="HT246" s="445"/>
      <c r="HU246" s="443"/>
      <c r="HV246" s="447"/>
      <c r="HW246" s="474"/>
      <c r="HX246" s="448"/>
      <c r="HY246" s="446"/>
      <c r="HZ246" s="449"/>
      <c r="IA246" s="475"/>
      <c r="IB246" s="480"/>
      <c r="IC246" s="477"/>
      <c r="ID246" s="478"/>
      <c r="IE246" s="448"/>
      <c r="IF246" s="454"/>
      <c r="IG246" s="219"/>
      <c r="IH246" s="455"/>
      <c r="II246" s="456"/>
      <c r="IJ246" s="457"/>
      <c r="IK246" s="137"/>
      <c r="IL246" s="479"/>
      <c r="IM246" s="459"/>
      <c r="IN246" s="460"/>
      <c r="IO246" s="461"/>
      <c r="IP246" s="462"/>
      <c r="IQ246" s="463"/>
      <c r="IR246" s="464"/>
      <c r="IS246" s="465"/>
      <c r="IT246" s="466"/>
      <c r="IU246" s="466"/>
      <c r="IV246" s="467"/>
    </row>
    <row r="247" spans="219:256">
      <c r="HK247" s="441"/>
      <c r="HL247" s="442"/>
      <c r="HM247" s="442"/>
      <c r="HN247" s="192"/>
      <c r="HO247" s="443"/>
      <c r="HP247" s="444"/>
      <c r="HQ247" s="474"/>
      <c r="HR247" s="443"/>
      <c r="HS247" s="446"/>
      <c r="HT247" s="474"/>
      <c r="HU247" s="443"/>
      <c r="HV247" s="447"/>
      <c r="HW247" s="474"/>
      <c r="HX247" s="448"/>
      <c r="HY247" s="481"/>
      <c r="HZ247" s="449"/>
      <c r="IA247" s="475"/>
      <c r="IB247" s="480"/>
      <c r="IC247" s="477"/>
      <c r="ID247" s="478"/>
      <c r="IE247" s="448"/>
      <c r="IF247" s="454"/>
      <c r="IG247" s="219"/>
      <c r="IH247" s="455"/>
      <c r="II247" s="456"/>
      <c r="IJ247" s="457"/>
      <c r="IK247" s="137"/>
      <c r="IL247" s="479"/>
      <c r="IM247" s="482"/>
      <c r="IN247" s="460"/>
      <c r="IO247" s="461"/>
      <c r="IP247" s="462"/>
      <c r="IQ247" s="463"/>
      <c r="IR247" s="464"/>
      <c r="IS247" s="465"/>
      <c r="IT247" s="466"/>
      <c r="IU247" s="466"/>
      <c r="IV247" s="467"/>
    </row>
    <row r="248" spans="219:256">
      <c r="HK248" s="441"/>
      <c r="HL248" s="442"/>
      <c r="HM248" s="442"/>
      <c r="HN248" s="192"/>
      <c r="HO248" s="443"/>
      <c r="HP248" s="444"/>
      <c r="HQ248" s="474"/>
      <c r="HR248" s="443"/>
      <c r="HS248" s="446"/>
      <c r="HT248" s="474"/>
      <c r="HU248" s="443"/>
      <c r="HV248" s="447"/>
      <c r="HW248" s="445"/>
      <c r="HX248" s="448"/>
      <c r="HY248" s="483"/>
      <c r="HZ248" s="449"/>
      <c r="IA248" s="475"/>
      <c r="IB248" s="480"/>
      <c r="IC248" s="477"/>
      <c r="ID248" s="478"/>
      <c r="IE248" s="448"/>
      <c r="IF248" s="454"/>
      <c r="IG248" s="219"/>
      <c r="IH248" s="455"/>
      <c r="II248" s="456"/>
      <c r="IJ248" s="457"/>
      <c r="IK248" s="484"/>
      <c r="IL248" s="479"/>
      <c r="IM248" s="459"/>
      <c r="IN248" s="460"/>
      <c r="IO248" s="461"/>
      <c r="IP248" s="462"/>
      <c r="IQ248" s="463"/>
      <c r="IR248" s="464"/>
      <c r="IS248" s="465"/>
      <c r="IT248" s="466"/>
      <c r="IU248" s="466"/>
      <c r="IV248" s="467"/>
    </row>
    <row r="249" spans="219:256">
      <c r="HK249" s="441"/>
      <c r="HL249" s="442"/>
      <c r="HM249" s="442"/>
      <c r="HN249" s="192"/>
      <c r="HO249" s="443"/>
      <c r="HP249" s="444"/>
      <c r="HQ249" s="445"/>
      <c r="HR249" s="443"/>
      <c r="HS249" s="446"/>
      <c r="HT249" s="445"/>
      <c r="HU249" s="443"/>
      <c r="HV249" s="447"/>
      <c r="HW249" s="445"/>
      <c r="HX249" s="448"/>
      <c r="HY249" s="483"/>
      <c r="HZ249" s="449"/>
      <c r="IA249" s="475"/>
      <c r="IB249" s="480"/>
      <c r="IC249" s="477"/>
      <c r="ID249" s="478"/>
      <c r="IE249" s="448"/>
      <c r="IF249" s="454"/>
      <c r="IG249" s="219"/>
      <c r="IH249" s="455"/>
      <c r="II249" s="456"/>
      <c r="IJ249" s="457"/>
      <c r="IK249" s="137"/>
      <c r="IL249" s="479"/>
      <c r="IM249" s="459"/>
      <c r="IN249" s="460"/>
      <c r="IO249" s="461"/>
      <c r="IP249" s="462"/>
      <c r="IQ249" s="463"/>
      <c r="IR249" s="464"/>
      <c r="IS249" s="465"/>
      <c r="IT249" s="466"/>
      <c r="IU249" s="466"/>
      <c r="IV249" s="467"/>
    </row>
    <row r="250" spans="219:256">
      <c r="HK250" s="441"/>
      <c r="HL250" s="442"/>
      <c r="HM250" s="442"/>
      <c r="HN250" s="192"/>
      <c r="HO250" s="443"/>
      <c r="HP250" s="444"/>
      <c r="HQ250" s="445"/>
      <c r="HR250" s="443"/>
      <c r="HS250" s="446"/>
      <c r="HT250" s="445"/>
      <c r="HU250" s="443"/>
      <c r="HV250" s="447"/>
      <c r="HW250" s="445"/>
      <c r="HX250" s="448"/>
      <c r="HY250" s="483"/>
      <c r="HZ250" s="449"/>
      <c r="IA250" s="475"/>
      <c r="IB250" s="480"/>
      <c r="IC250" s="477"/>
      <c r="ID250" s="478"/>
      <c r="IE250" s="448"/>
      <c r="IF250" s="454"/>
      <c r="IG250" s="219"/>
      <c r="IH250" s="455"/>
      <c r="II250" s="456"/>
      <c r="IJ250" s="457"/>
      <c r="IK250" s="484"/>
      <c r="IL250" s="479"/>
      <c r="IM250" s="459"/>
      <c r="IN250" s="460"/>
      <c r="IO250" s="461"/>
      <c r="IP250" s="462"/>
      <c r="IQ250" s="463"/>
      <c r="IR250" s="464"/>
      <c r="IS250" s="465"/>
      <c r="IT250" s="466"/>
      <c r="IU250" s="466"/>
      <c r="IV250" s="467"/>
    </row>
    <row r="251" spans="219:256">
      <c r="HK251" s="441"/>
      <c r="HL251" s="442"/>
      <c r="HM251" s="442"/>
      <c r="HN251" s="192"/>
      <c r="HO251" s="443"/>
      <c r="HP251" s="444"/>
      <c r="HQ251" s="445"/>
      <c r="HR251" s="443"/>
      <c r="HS251" s="446"/>
      <c r="HT251" s="445"/>
      <c r="HU251" s="443"/>
      <c r="HV251" s="447"/>
      <c r="HW251" s="445"/>
      <c r="HX251" s="448"/>
      <c r="HY251" s="483"/>
      <c r="HZ251" s="449"/>
      <c r="IA251" s="475"/>
      <c r="IB251" s="480"/>
      <c r="IC251" s="477"/>
      <c r="ID251" s="478"/>
      <c r="IE251" s="448"/>
      <c r="IF251" s="454"/>
      <c r="IG251" s="219"/>
      <c r="IH251" s="455"/>
      <c r="II251" s="456"/>
      <c r="IJ251" s="457"/>
      <c r="IK251" s="137"/>
      <c r="IL251" s="484"/>
      <c r="IM251" s="459"/>
      <c r="IN251" s="460"/>
      <c r="IO251" s="461"/>
      <c r="IP251" s="462"/>
      <c r="IQ251" s="463"/>
      <c r="IR251" s="464"/>
      <c r="IS251" s="465"/>
      <c r="IT251" s="466"/>
      <c r="IU251" s="466"/>
      <c r="IV251" s="467"/>
    </row>
    <row r="252" spans="219:256" ht="12" thickBot="1">
      <c r="HK252" s="441"/>
      <c r="HL252" s="442"/>
      <c r="HM252" s="442"/>
      <c r="HN252" s="192"/>
      <c r="HO252" s="443"/>
      <c r="HP252" s="444"/>
      <c r="HQ252" s="445"/>
      <c r="HR252" s="443"/>
      <c r="HS252" s="446"/>
      <c r="HT252" s="445"/>
      <c r="HU252" s="443"/>
      <c r="HV252" s="491"/>
      <c r="HW252" s="489"/>
      <c r="HX252" s="492"/>
      <c r="HY252" s="493"/>
      <c r="HZ252" s="494"/>
      <c r="IA252" s="495"/>
      <c r="IB252" s="496"/>
      <c r="IC252" s="199"/>
      <c r="ID252" s="497"/>
      <c r="IE252" s="498"/>
      <c r="IF252" s="499"/>
      <c r="IG252" s="219"/>
      <c r="IH252" s="455"/>
      <c r="II252" s="456"/>
      <c r="IJ252" s="457"/>
      <c r="IK252" s="137"/>
      <c r="IL252" s="479"/>
      <c r="IM252" s="459"/>
      <c r="IN252" s="460"/>
      <c r="IO252" s="461"/>
      <c r="IP252" s="462"/>
      <c r="IQ252" s="463"/>
      <c r="IR252" s="464"/>
      <c r="IS252" s="465"/>
      <c r="IT252" s="466"/>
      <c r="IU252" s="466"/>
      <c r="IV252" s="467"/>
    </row>
    <row r="253" spans="219:256" ht="12" thickBot="1">
      <c r="HK253" s="485"/>
      <c r="HL253" s="486"/>
      <c r="HM253" s="486"/>
      <c r="HN253" s="200"/>
      <c r="HO253" s="487"/>
      <c r="HP253" s="488"/>
      <c r="HQ253" s="489"/>
      <c r="HR253" s="487"/>
      <c r="HS253" s="490"/>
      <c r="HT253" s="489"/>
      <c r="HU253" s="487"/>
      <c r="HV253" s="504"/>
      <c r="HW253" s="505"/>
      <c r="HX253" s="503"/>
      <c r="HY253" s="504"/>
      <c r="HZ253" s="505"/>
      <c r="IA253" s="85"/>
      <c r="IB253" s="85"/>
      <c r="IC253" s="85"/>
      <c r="ID253" s="85"/>
      <c r="IE253" s="374"/>
      <c r="IF253" s="374"/>
      <c r="IG253" s="85"/>
      <c r="IH253" s="455"/>
      <c r="II253" s="456"/>
      <c r="IJ253" s="457"/>
      <c r="IK253" s="484"/>
      <c r="IL253" s="479"/>
      <c r="IM253" s="459"/>
      <c r="IN253" s="460"/>
      <c r="IO253" s="461"/>
      <c r="IP253" s="462"/>
      <c r="IQ253" s="463"/>
      <c r="IR253" s="464"/>
      <c r="IS253" s="465"/>
      <c r="IT253" s="466"/>
      <c r="IU253" s="466"/>
      <c r="IV253" s="467"/>
    </row>
    <row r="254" spans="219:256" ht="12" thickBot="1">
      <c r="HK254" s="500"/>
      <c r="HL254" s="501"/>
      <c r="HM254" s="501"/>
      <c r="HN254" s="502"/>
      <c r="HO254" s="503"/>
      <c r="HP254" s="504"/>
      <c r="HQ254" s="505"/>
      <c r="HR254" s="503"/>
      <c r="HS254" s="504"/>
      <c r="HT254" s="505"/>
      <c r="HU254" s="503"/>
      <c r="HV254" s="507"/>
      <c r="HW254" s="507"/>
      <c r="HX254" s="508"/>
      <c r="HY254" s="509"/>
      <c r="HZ254" s="510"/>
      <c r="IA254" s="85"/>
      <c r="IB254" s="85"/>
      <c r="IC254" s="85"/>
      <c r="ID254" s="85"/>
      <c r="IE254" s="85"/>
      <c r="IF254" s="85"/>
      <c r="IG254" s="85"/>
      <c r="IH254" s="455"/>
      <c r="II254" s="456"/>
      <c r="IJ254" s="457"/>
      <c r="IK254" s="137"/>
      <c r="IL254" s="479"/>
      <c r="IM254" s="459"/>
      <c r="IN254" s="460"/>
      <c r="IO254" s="461"/>
      <c r="IP254" s="462"/>
      <c r="IQ254" s="463"/>
      <c r="IR254" s="464"/>
      <c r="IS254" s="465"/>
      <c r="IT254" s="466"/>
      <c r="IU254" s="466"/>
      <c r="IV254" s="467"/>
    </row>
    <row r="255" spans="219:256">
      <c r="HK255" s="85"/>
      <c r="HL255" s="85"/>
      <c r="HM255" s="85"/>
      <c r="HN255" s="85"/>
      <c r="HO255" s="85"/>
      <c r="HP255" s="85"/>
      <c r="HQ255" s="85"/>
      <c r="HR255" s="85"/>
      <c r="HS255" s="85"/>
      <c r="HT255" s="85"/>
      <c r="HU255" s="506"/>
      <c r="HV255" s="516"/>
      <c r="HW255" s="516"/>
      <c r="HX255" s="517"/>
      <c r="HY255" s="518"/>
      <c r="HZ255" s="519"/>
      <c r="IA255" s="85"/>
      <c r="IB255" s="85"/>
      <c r="IC255" s="85"/>
      <c r="ID255" s="85"/>
      <c r="IE255" s="85"/>
      <c r="IF255" s="85"/>
      <c r="IG255" s="85"/>
      <c r="IH255" s="455"/>
      <c r="II255" s="456"/>
      <c r="IJ255" s="457"/>
      <c r="IK255" s="137"/>
      <c r="IL255" s="138"/>
      <c r="IM255" s="520"/>
      <c r="IN255" s="460"/>
      <c r="IO255" s="461"/>
      <c r="IP255" s="462"/>
      <c r="IQ255" s="463"/>
      <c r="IR255" s="464"/>
      <c r="IS255" s="465"/>
      <c r="IT255" s="466"/>
      <c r="IU255" s="466"/>
      <c r="IV255" s="467"/>
    </row>
    <row r="256" spans="219:256" ht="12" thickBot="1">
      <c r="HK256" s="85"/>
      <c r="HL256" s="85"/>
      <c r="HM256" s="85"/>
      <c r="HN256" s="85"/>
      <c r="HO256" s="85"/>
      <c r="HP256" s="85"/>
      <c r="HQ256" s="85"/>
      <c r="HR256" s="85"/>
      <c r="HS256" s="85"/>
      <c r="HT256" s="85"/>
      <c r="HU256" s="515"/>
      <c r="HV256" s="528"/>
      <c r="HW256" s="528"/>
      <c r="HX256" s="529"/>
      <c r="HY256" s="530"/>
      <c r="HZ256" s="531"/>
      <c r="IA256" s="85"/>
      <c r="IB256" s="85"/>
      <c r="IC256" s="85"/>
      <c r="ID256" s="85"/>
      <c r="IE256" s="85"/>
      <c r="IF256" s="85"/>
      <c r="IG256" s="85"/>
      <c r="IH256" s="455"/>
      <c r="II256" s="456"/>
      <c r="IJ256" s="457"/>
      <c r="IK256" s="484"/>
      <c r="IL256" s="479"/>
      <c r="IM256" s="459"/>
      <c r="IN256" s="460"/>
      <c r="IO256" s="461"/>
      <c r="IP256" s="462"/>
      <c r="IQ256" s="463"/>
      <c r="IR256" s="464"/>
      <c r="IS256" s="465"/>
      <c r="IT256" s="466"/>
      <c r="IU256" s="466"/>
      <c r="IV256" s="467"/>
    </row>
    <row r="257" spans="219:256" ht="12" thickBot="1">
      <c r="HK257" s="85"/>
      <c r="HL257" s="85"/>
      <c r="HM257" s="85"/>
      <c r="HN257" s="85"/>
      <c r="HO257" s="85"/>
      <c r="HP257" s="85"/>
      <c r="HQ257" s="85"/>
      <c r="HR257" s="85"/>
      <c r="HS257" s="85"/>
      <c r="HT257" s="85"/>
      <c r="HU257" s="527"/>
      <c r="HV257" s="85"/>
      <c r="HW257" s="85"/>
      <c r="HX257" s="85"/>
      <c r="HY257" s="85"/>
      <c r="HZ257" s="85"/>
      <c r="IA257" s="85"/>
      <c r="IB257" s="85"/>
      <c r="IC257" s="85"/>
      <c r="ID257" s="85"/>
      <c r="IE257" s="85"/>
      <c r="IF257" s="85"/>
      <c r="IG257" s="85"/>
      <c r="IH257" s="455"/>
      <c r="II257" s="456"/>
      <c r="IJ257" s="457"/>
      <c r="IK257" s="137"/>
      <c r="IL257" s="484"/>
      <c r="IM257" s="459"/>
      <c r="IN257" s="460"/>
      <c r="IO257" s="461"/>
      <c r="IP257" s="462"/>
      <c r="IQ257" s="463"/>
      <c r="IR257" s="464"/>
      <c r="IS257" s="465"/>
      <c r="IT257" s="466"/>
      <c r="IU257" s="466"/>
      <c r="IV257" s="467"/>
    </row>
    <row r="258" spans="219:256" ht="12" thickBot="1">
      <c r="HK258" s="85"/>
      <c r="HL258" s="85"/>
      <c r="HM258" s="85"/>
      <c r="HN258" s="85"/>
      <c r="HO258" s="85"/>
      <c r="HP258" s="85"/>
      <c r="HQ258" s="85"/>
      <c r="HR258" s="85"/>
      <c r="HS258" s="85"/>
      <c r="HT258" s="85"/>
      <c r="HU258" s="85"/>
      <c r="HV258" s="85"/>
      <c r="HW258" s="86"/>
      <c r="HX258" s="85"/>
      <c r="HY258" s="85"/>
      <c r="HZ258" s="85"/>
      <c r="IA258" s="85"/>
      <c r="IB258" s="85"/>
      <c r="IC258" s="85"/>
      <c r="ID258" s="85"/>
      <c r="IE258" s="85"/>
      <c r="IF258" s="85"/>
      <c r="IG258" s="85"/>
      <c r="IH258" s="455"/>
      <c r="II258" s="456"/>
      <c r="IJ258" s="457"/>
      <c r="IK258" s="484"/>
      <c r="IL258" s="479"/>
      <c r="IM258" s="459"/>
      <c r="IN258" s="460"/>
      <c r="IO258" s="461"/>
      <c r="IP258" s="462"/>
      <c r="IQ258" s="463"/>
      <c r="IR258" s="464"/>
      <c r="IS258" s="465"/>
      <c r="IT258" s="466"/>
      <c r="IU258" s="466"/>
      <c r="IV258" s="467"/>
    </row>
    <row r="259" spans="219:256" ht="12" thickBot="1">
      <c r="HK259" s="84"/>
      <c r="HL259" s="85"/>
      <c r="HM259" s="85"/>
      <c r="HN259" s="85"/>
      <c r="HO259" s="85"/>
      <c r="HP259" s="85"/>
      <c r="HQ259" s="85"/>
      <c r="HR259" s="532"/>
      <c r="HS259" s="85"/>
      <c r="HT259" s="85"/>
      <c r="HU259" s="85"/>
      <c r="HV259" s="85"/>
      <c r="HW259" s="537"/>
      <c r="HX259" s="538"/>
      <c r="HY259" s="538"/>
      <c r="HZ259" s="538"/>
      <c r="IA259" s="538"/>
      <c r="IB259" s="538"/>
      <c r="IC259" s="538"/>
      <c r="ID259" s="538"/>
      <c r="IE259" s="538"/>
      <c r="IF259" s="539"/>
      <c r="IG259" s="269"/>
      <c r="IH259" s="455"/>
      <c r="II259" s="456"/>
      <c r="IJ259" s="457"/>
      <c r="IK259" s="484"/>
      <c r="IL259" s="479"/>
      <c r="IM259" s="459"/>
      <c r="IN259" s="460"/>
      <c r="IO259" s="461"/>
      <c r="IP259" s="462"/>
      <c r="IQ259" s="463"/>
      <c r="IR259" s="464"/>
      <c r="IS259" s="465"/>
      <c r="IT259" s="466"/>
      <c r="IU259" s="466"/>
      <c r="IV259" s="467"/>
    </row>
    <row r="260" spans="219:256" ht="12" thickBot="1">
      <c r="HK260" s="110"/>
      <c r="HL260" s="536"/>
      <c r="HM260" s="536"/>
      <c r="HN260" s="536"/>
      <c r="HO260" s="536"/>
      <c r="HP260" s="536"/>
      <c r="HQ260" s="536"/>
      <c r="HR260" s="536"/>
      <c r="HS260" s="536"/>
      <c r="HT260" s="536"/>
      <c r="HU260" s="535"/>
      <c r="HV260" s="85"/>
      <c r="HW260" s="548"/>
      <c r="HX260" s="549"/>
      <c r="HY260" s="550"/>
      <c r="HZ260" s="551"/>
      <c r="IA260" s="551"/>
      <c r="IB260" s="552"/>
      <c r="IC260" s="553"/>
      <c r="ID260" s="554"/>
      <c r="IE260" s="554"/>
      <c r="IF260" s="555"/>
      <c r="IG260" s="556"/>
      <c r="IH260" s="455"/>
      <c r="II260" s="456"/>
      <c r="IJ260" s="457"/>
      <c r="IK260" s="137"/>
      <c r="IL260" s="479"/>
      <c r="IM260" s="459"/>
      <c r="IN260" s="460"/>
      <c r="IO260" s="461"/>
      <c r="IP260" s="462"/>
      <c r="IQ260" s="463"/>
      <c r="IR260" s="464"/>
      <c r="IS260" s="465"/>
      <c r="IT260" s="466"/>
      <c r="IU260" s="466"/>
      <c r="IV260" s="467"/>
    </row>
    <row r="261" spans="219:256" ht="12" thickBot="1">
      <c r="HK261" s="546"/>
      <c r="HL261" s="547"/>
      <c r="HM261" s="541"/>
      <c r="HN261" s="547"/>
      <c r="HO261" s="541"/>
      <c r="HP261" s="547"/>
      <c r="HQ261" s="543"/>
      <c r="HR261" s="544"/>
      <c r="HS261" s="543"/>
      <c r="HT261" s="543"/>
      <c r="HU261" s="545"/>
      <c r="HV261" s="85"/>
      <c r="HW261" s="569"/>
      <c r="HX261" s="570"/>
      <c r="HY261" s="571"/>
      <c r="HZ261" s="572"/>
      <c r="IA261" s="573"/>
      <c r="IB261" s="574"/>
      <c r="IC261" s="571"/>
      <c r="ID261" s="573"/>
      <c r="IE261" s="573"/>
      <c r="IF261" s="574"/>
      <c r="IG261" s="556"/>
      <c r="IH261" s="455"/>
      <c r="II261" s="456"/>
      <c r="IJ261" s="457"/>
      <c r="IK261" s="137"/>
      <c r="IL261" s="479"/>
      <c r="IM261" s="459"/>
      <c r="IN261" s="460"/>
      <c r="IO261" s="461"/>
      <c r="IP261" s="462"/>
      <c r="IQ261" s="463"/>
      <c r="IR261" s="464"/>
      <c r="IS261" s="465"/>
      <c r="IT261" s="466"/>
      <c r="IU261" s="466"/>
      <c r="IV261" s="467"/>
    </row>
    <row r="262" spans="219:256">
      <c r="HK262" s="564"/>
      <c r="HL262" s="559"/>
      <c r="HM262" s="558"/>
      <c r="HN262" s="559"/>
      <c r="HO262" s="567"/>
      <c r="HP262" s="568"/>
      <c r="HQ262" s="561"/>
      <c r="HR262" s="562"/>
      <c r="HS262" s="562"/>
      <c r="HT262" s="561"/>
      <c r="HU262" s="563"/>
      <c r="HV262" s="85"/>
      <c r="HW262" s="576"/>
      <c r="HX262" s="577"/>
      <c r="HY262" s="578"/>
      <c r="HZ262" s="579"/>
      <c r="IA262" s="580"/>
      <c r="IB262" s="581"/>
      <c r="IC262" s="582"/>
      <c r="ID262" s="579"/>
      <c r="IE262" s="587"/>
      <c r="IF262" s="584"/>
      <c r="IG262" s="219"/>
      <c r="IH262" s="455"/>
      <c r="II262" s="456"/>
      <c r="IJ262" s="457"/>
      <c r="IK262" s="137"/>
      <c r="IL262" s="479"/>
      <c r="IM262" s="459"/>
      <c r="IN262" s="460"/>
      <c r="IO262" s="461"/>
      <c r="IP262" s="462"/>
      <c r="IQ262" s="463"/>
      <c r="IR262" s="464"/>
      <c r="IS262" s="465"/>
      <c r="IT262" s="466"/>
      <c r="IU262" s="466"/>
      <c r="IV262" s="467"/>
    </row>
    <row r="263" spans="219:256" ht="12" thickBot="1">
      <c r="HK263" s="564"/>
      <c r="HL263" s="559"/>
      <c r="HM263" s="558"/>
      <c r="HN263" s="559"/>
      <c r="HO263" s="585"/>
      <c r="HP263" s="586"/>
      <c r="HQ263" s="561"/>
      <c r="HR263" s="562"/>
      <c r="HS263" s="562"/>
      <c r="HT263" s="561"/>
      <c r="HU263" s="563"/>
      <c r="HV263" s="85"/>
      <c r="HW263" s="588"/>
      <c r="HX263" s="589"/>
      <c r="HY263" s="590"/>
      <c r="HZ263" s="591"/>
      <c r="IA263" s="592"/>
      <c r="IB263" s="593"/>
      <c r="IC263" s="594"/>
      <c r="ID263" s="591"/>
      <c r="IE263" s="608"/>
      <c r="IF263" s="595"/>
      <c r="IG263" s="219"/>
      <c r="IH263" s="596"/>
      <c r="II263" s="597"/>
      <c r="IJ263" s="598"/>
      <c r="IK263" s="207"/>
      <c r="IL263" s="208"/>
      <c r="IM263" s="599"/>
      <c r="IN263" s="600"/>
      <c r="IO263" s="601"/>
      <c r="IP263" s="602"/>
      <c r="IQ263" s="603"/>
      <c r="IR263" s="604"/>
      <c r="IS263" s="605"/>
      <c r="IT263" s="606"/>
      <c r="IU263" s="606"/>
      <c r="IV263" s="607"/>
    </row>
    <row r="264" spans="219:256" ht="12" thickBot="1">
      <c r="HK264" s="564"/>
      <c r="HL264" s="559"/>
      <c r="HM264" s="558"/>
      <c r="HN264" s="559"/>
      <c r="HO264" s="585"/>
      <c r="HP264" s="586"/>
      <c r="HQ264" s="561"/>
      <c r="HR264" s="562"/>
      <c r="HS264" s="562"/>
      <c r="HT264" s="561"/>
      <c r="HU264" s="563"/>
      <c r="HV264" s="85"/>
      <c r="HW264" s="588"/>
      <c r="HX264" s="589"/>
      <c r="HY264" s="590"/>
      <c r="HZ264" s="609"/>
      <c r="IA264" s="610"/>
      <c r="IB264" s="593"/>
      <c r="IC264" s="594"/>
      <c r="ID264" s="609"/>
      <c r="IE264" s="583"/>
      <c r="IF264" s="595"/>
      <c r="IG264" s="219"/>
      <c r="IH264" s="611"/>
      <c r="II264" s="536"/>
      <c r="IJ264" s="612"/>
      <c r="IK264" s="613"/>
      <c r="IL264" s="614"/>
      <c r="IM264" s="615"/>
      <c r="IN264" s="616"/>
      <c r="IO264" s="617"/>
      <c r="IP264" s="618"/>
      <c r="IQ264" s="617"/>
      <c r="IR264" s="617"/>
      <c r="IS264" s="616"/>
      <c r="IT264" s="616"/>
      <c r="IU264" s="616"/>
      <c r="IV264" s="619"/>
    </row>
    <row r="265" spans="219:256" ht="12" thickBot="1">
      <c r="HK265" s="564"/>
      <c r="HL265" s="559"/>
      <c r="HM265" s="558"/>
      <c r="HN265" s="559"/>
      <c r="HO265" s="585"/>
      <c r="HP265" s="586"/>
      <c r="HQ265" s="561"/>
      <c r="HR265" s="562"/>
      <c r="HS265" s="562"/>
      <c r="HT265" s="561"/>
      <c r="HU265" s="563"/>
      <c r="HV265" s="85"/>
      <c r="HW265" s="588"/>
      <c r="HX265" s="589"/>
      <c r="HY265" s="590"/>
      <c r="HZ265" s="609"/>
      <c r="IA265" s="610"/>
      <c r="IB265" s="593"/>
      <c r="IC265" s="594"/>
      <c r="ID265" s="609"/>
      <c r="IE265" s="583"/>
      <c r="IF265" s="595"/>
      <c r="IG265" s="219"/>
      <c r="IH265" s="620"/>
      <c r="II265" s="621"/>
      <c r="IJ265" s="622"/>
      <c r="IK265" s="622"/>
      <c r="IL265" s="219"/>
      <c r="IM265" s="219"/>
      <c r="IN265" s="219"/>
      <c r="IO265" s="219"/>
      <c r="IP265" s="219"/>
      <c r="IQ265" s="219"/>
      <c r="IR265" s="219"/>
      <c r="IS265" s="219"/>
      <c r="IT265" s="219"/>
      <c r="IU265" s="374"/>
      <c r="IV265" s="623"/>
    </row>
    <row r="266" spans="219:256" ht="12" thickBot="1">
      <c r="HK266" s="564"/>
      <c r="HL266" s="559"/>
      <c r="HM266" s="558"/>
      <c r="HN266" s="559"/>
      <c r="HO266" s="585"/>
      <c r="HP266" s="586"/>
      <c r="HQ266" s="561"/>
      <c r="HR266" s="562"/>
      <c r="HS266" s="562"/>
      <c r="HT266" s="561"/>
      <c r="HU266" s="563"/>
      <c r="HV266" s="85"/>
      <c r="HW266" s="588"/>
      <c r="HX266" s="589"/>
      <c r="HY266" s="590"/>
      <c r="HZ266" s="609"/>
      <c r="IA266" s="610"/>
      <c r="IB266" s="593"/>
      <c r="IC266" s="594"/>
      <c r="ID266" s="609"/>
      <c r="IE266" s="583"/>
      <c r="IF266" s="595"/>
      <c r="IG266" s="219"/>
      <c r="IH266" s="624"/>
      <c r="II266" s="101"/>
      <c r="IJ266" s="100"/>
      <c r="IK266" s="100"/>
      <c r="IL266" s="100"/>
      <c r="IM266" s="98"/>
      <c r="IN266" s="621"/>
      <c r="IO266" s="621"/>
      <c r="IP266" s="101"/>
      <c r="IQ266" s="100"/>
      <c r="IR266" s="100"/>
      <c r="IS266" s="100"/>
      <c r="IT266" s="98"/>
      <c r="IU266" s="374"/>
      <c r="IV266" s="623"/>
    </row>
    <row r="267" spans="219:256">
      <c r="HK267" s="564"/>
      <c r="HL267" s="559"/>
      <c r="HM267" s="558"/>
      <c r="HN267" s="559"/>
      <c r="HO267" s="585"/>
      <c r="HP267" s="586"/>
      <c r="HQ267" s="561"/>
      <c r="HR267" s="562"/>
      <c r="HS267" s="562"/>
      <c r="HT267" s="561"/>
      <c r="HU267" s="563"/>
      <c r="HV267" s="85"/>
      <c r="HW267" s="588"/>
      <c r="HX267" s="589"/>
      <c r="HY267" s="590"/>
      <c r="HZ267" s="609"/>
      <c r="IA267" s="610"/>
      <c r="IB267" s="593"/>
      <c r="IC267" s="594"/>
      <c r="ID267" s="609"/>
      <c r="IE267" s="583"/>
      <c r="IF267" s="595"/>
      <c r="IG267" s="219"/>
      <c r="IH267" s="624"/>
      <c r="II267" s="625"/>
      <c r="IJ267" s="626"/>
      <c r="IK267" s="627"/>
      <c r="IL267" s="627"/>
      <c r="IM267" s="628"/>
      <c r="IN267" s="621"/>
      <c r="IO267" s="621"/>
      <c r="IP267" s="625"/>
      <c r="IQ267" s="626"/>
      <c r="IR267" s="627"/>
      <c r="IS267" s="627"/>
      <c r="IT267" s="628"/>
      <c r="IU267" s="374"/>
      <c r="IV267" s="623"/>
    </row>
    <row r="268" spans="219:256">
      <c r="HK268" s="564"/>
      <c r="HL268" s="559"/>
      <c r="HM268" s="558"/>
      <c r="HN268" s="559"/>
      <c r="HO268" s="585"/>
      <c r="HP268" s="586"/>
      <c r="HQ268" s="561"/>
      <c r="HR268" s="562"/>
      <c r="HS268" s="562"/>
      <c r="HT268" s="561"/>
      <c r="HU268" s="563"/>
      <c r="HV268" s="85"/>
      <c r="HW268" s="588"/>
      <c r="HX268" s="589"/>
      <c r="HY268" s="590"/>
      <c r="HZ268" s="609"/>
      <c r="IA268" s="610"/>
      <c r="IB268" s="593"/>
      <c r="IC268" s="594"/>
      <c r="ID268" s="609"/>
      <c r="IE268" s="634"/>
      <c r="IF268" s="595"/>
      <c r="IG268" s="219"/>
      <c r="IH268" s="624"/>
      <c r="II268" s="455"/>
      <c r="IJ268" s="629"/>
      <c r="IK268" s="630"/>
      <c r="IL268" s="631"/>
      <c r="IM268" s="632"/>
      <c r="IN268" s="621"/>
      <c r="IO268" s="621"/>
      <c r="IP268" s="455"/>
      <c r="IQ268" s="629"/>
      <c r="IR268" s="630"/>
      <c r="IS268" s="631"/>
      <c r="IT268" s="633"/>
      <c r="IU268" s="374"/>
      <c r="IV268" s="623"/>
    </row>
    <row r="269" spans="219:256">
      <c r="HK269" s="564"/>
      <c r="HL269" s="559"/>
      <c r="HM269" s="558"/>
      <c r="HN269" s="559"/>
      <c r="HO269" s="585"/>
      <c r="HP269" s="586"/>
      <c r="HQ269" s="561"/>
      <c r="HR269" s="562"/>
      <c r="HS269" s="562"/>
      <c r="HT269" s="561"/>
      <c r="HU269" s="563"/>
      <c r="HV269" s="85"/>
      <c r="HW269" s="588"/>
      <c r="HX269" s="589"/>
      <c r="HY269" s="590"/>
      <c r="HZ269" s="609"/>
      <c r="IA269" s="610"/>
      <c r="IB269" s="593"/>
      <c r="IC269" s="594"/>
      <c r="ID269" s="609"/>
      <c r="IE269" s="583"/>
      <c r="IF269" s="595"/>
      <c r="IG269" s="219"/>
      <c r="IH269" s="624"/>
      <c r="II269" s="455"/>
      <c r="IJ269" s="629"/>
      <c r="IK269" s="630"/>
      <c r="IL269" s="631"/>
      <c r="IM269" s="632"/>
      <c r="IN269" s="621"/>
      <c r="IO269" s="621"/>
      <c r="IP269" s="455"/>
      <c r="IQ269" s="629"/>
      <c r="IR269" s="630"/>
      <c r="IS269" s="631"/>
      <c r="IT269" s="632"/>
      <c r="IU269" s="374"/>
      <c r="IV269" s="623"/>
    </row>
    <row r="270" spans="219:256">
      <c r="HK270" s="564"/>
      <c r="HL270" s="559"/>
      <c r="HM270" s="558"/>
      <c r="HN270" s="559"/>
      <c r="HO270" s="585"/>
      <c r="HP270" s="586"/>
      <c r="HQ270" s="561"/>
      <c r="HR270" s="562"/>
      <c r="HS270" s="562"/>
      <c r="HT270" s="561"/>
      <c r="HU270" s="563"/>
      <c r="HV270" s="85"/>
      <c r="HW270" s="588"/>
      <c r="HX270" s="589"/>
      <c r="HY270" s="590"/>
      <c r="HZ270" s="591"/>
      <c r="IA270" s="636"/>
      <c r="IB270" s="593"/>
      <c r="IC270" s="594"/>
      <c r="ID270" s="591"/>
      <c r="IE270" s="637"/>
      <c r="IF270" s="595"/>
      <c r="IG270" s="219"/>
      <c r="IH270" s="624"/>
      <c r="II270" s="455"/>
      <c r="IJ270" s="629"/>
      <c r="IK270" s="630"/>
      <c r="IL270" s="631"/>
      <c r="IM270" s="632"/>
      <c r="IN270" s="621"/>
      <c r="IO270" s="621"/>
      <c r="IP270" s="455"/>
      <c r="IQ270" s="629"/>
      <c r="IR270" s="630"/>
      <c r="IS270" s="631"/>
      <c r="IT270" s="632"/>
      <c r="IU270" s="374"/>
      <c r="IV270" s="623"/>
    </row>
    <row r="271" spans="219:256">
      <c r="HK271" s="564"/>
      <c r="HL271" s="559"/>
      <c r="HM271" s="558"/>
      <c r="HN271" s="559"/>
      <c r="HO271" s="585"/>
      <c r="HP271" s="586"/>
      <c r="HQ271" s="561"/>
      <c r="HR271" s="562"/>
      <c r="HS271" s="562"/>
      <c r="HT271" s="561"/>
      <c r="HU271" s="563"/>
      <c r="HV271" s="85"/>
      <c r="HW271" s="588"/>
      <c r="HX271" s="589"/>
      <c r="HY271" s="590"/>
      <c r="HZ271" s="609"/>
      <c r="IA271" s="636"/>
      <c r="IB271" s="593"/>
      <c r="IC271" s="594"/>
      <c r="ID271" s="609"/>
      <c r="IE271" s="637"/>
      <c r="IF271" s="595"/>
      <c r="IG271" s="638"/>
      <c r="IH271" s="624"/>
      <c r="II271" s="455"/>
      <c r="IJ271" s="629"/>
      <c r="IK271" s="630"/>
      <c r="IL271" s="631"/>
      <c r="IM271" s="632"/>
      <c r="IN271" s="621"/>
      <c r="IO271" s="621"/>
      <c r="IP271" s="455"/>
      <c r="IQ271" s="629"/>
      <c r="IR271" s="630"/>
      <c r="IS271" s="631"/>
      <c r="IT271" s="633"/>
      <c r="IU271" s="374"/>
      <c r="IV271" s="623"/>
    </row>
    <row r="272" spans="219:256">
      <c r="HK272" s="564"/>
      <c r="HL272" s="559"/>
      <c r="HM272" s="558"/>
      <c r="HN272" s="559"/>
      <c r="HO272" s="585"/>
      <c r="HP272" s="586"/>
      <c r="HQ272" s="561"/>
      <c r="HR272" s="562"/>
      <c r="HS272" s="562"/>
      <c r="HT272" s="561"/>
      <c r="HU272" s="563"/>
      <c r="HV272" s="85"/>
      <c r="HW272" s="588"/>
      <c r="HX272" s="589"/>
      <c r="HY272" s="590"/>
      <c r="HZ272" s="609"/>
      <c r="IA272" s="636"/>
      <c r="IB272" s="593"/>
      <c r="IC272" s="594"/>
      <c r="ID272" s="609"/>
      <c r="IE272" s="637"/>
      <c r="IF272" s="595"/>
      <c r="IG272" s="219"/>
      <c r="IH272" s="624"/>
      <c r="II272" s="455"/>
      <c r="IJ272" s="629"/>
      <c r="IK272" s="630"/>
      <c r="IL272" s="631"/>
      <c r="IM272" s="632"/>
      <c r="IN272" s="621"/>
      <c r="IO272" s="621"/>
      <c r="IP272" s="455"/>
      <c r="IQ272" s="629"/>
      <c r="IR272" s="630"/>
      <c r="IS272" s="631"/>
      <c r="IT272" s="633"/>
      <c r="IU272" s="374"/>
      <c r="IV272" s="623"/>
    </row>
    <row r="273" spans="219:256">
      <c r="HK273" s="564"/>
      <c r="HL273" s="559"/>
      <c r="HM273" s="558"/>
      <c r="HN273" s="559"/>
      <c r="HO273" s="585"/>
      <c r="HP273" s="586"/>
      <c r="HQ273" s="561"/>
      <c r="HR273" s="562"/>
      <c r="HS273" s="562"/>
      <c r="HT273" s="561"/>
      <c r="HU273" s="563"/>
      <c r="HV273" s="85"/>
      <c r="HW273" s="588"/>
      <c r="HX273" s="589"/>
      <c r="HY273" s="590"/>
      <c r="HZ273" s="591"/>
      <c r="IA273" s="610"/>
      <c r="IB273" s="593"/>
      <c r="IC273" s="594"/>
      <c r="ID273" s="591"/>
      <c r="IE273" s="608"/>
      <c r="IF273" s="595"/>
      <c r="IG273" s="219"/>
      <c r="IH273" s="624"/>
      <c r="II273" s="455"/>
      <c r="IJ273" s="629"/>
      <c r="IK273" s="630"/>
      <c r="IL273" s="631"/>
      <c r="IM273" s="632"/>
      <c r="IN273" s="621"/>
      <c r="IO273" s="621"/>
      <c r="IP273" s="455"/>
      <c r="IQ273" s="629"/>
      <c r="IR273" s="630"/>
      <c r="IS273" s="631"/>
      <c r="IT273" s="633"/>
      <c r="IU273" s="374"/>
      <c r="IV273" s="623"/>
    </row>
    <row r="274" spans="219:256">
      <c r="HK274" s="564"/>
      <c r="HL274" s="559"/>
      <c r="HM274" s="558"/>
      <c r="HN274" s="559"/>
      <c r="HO274" s="585"/>
      <c r="HP274" s="586"/>
      <c r="HQ274" s="561"/>
      <c r="HR274" s="562"/>
      <c r="HS274" s="562"/>
      <c r="HT274" s="561"/>
      <c r="HU274" s="563"/>
      <c r="HV274" s="85"/>
      <c r="HW274" s="588"/>
      <c r="HX274" s="589"/>
      <c r="HY274" s="590"/>
      <c r="HZ274" s="609"/>
      <c r="IA274" s="610"/>
      <c r="IB274" s="593"/>
      <c r="IC274" s="594"/>
      <c r="ID274" s="609"/>
      <c r="IE274" s="608"/>
      <c r="IF274" s="595"/>
      <c r="IG274" s="219"/>
      <c r="IH274" s="624"/>
      <c r="II274" s="455"/>
      <c r="IJ274" s="629"/>
      <c r="IK274" s="630"/>
      <c r="IL274" s="631"/>
      <c r="IM274" s="632"/>
      <c r="IN274" s="621"/>
      <c r="IO274" s="621"/>
      <c r="IP274" s="455"/>
      <c r="IQ274" s="629"/>
      <c r="IR274" s="630"/>
      <c r="IS274" s="631"/>
      <c r="IT274" s="633"/>
      <c r="IU274" s="374"/>
      <c r="IV274" s="623"/>
    </row>
    <row r="275" spans="219:256" ht="12" thickBot="1">
      <c r="HK275" s="564"/>
      <c r="HL275" s="559"/>
      <c r="HM275" s="558"/>
      <c r="HN275" s="559"/>
      <c r="HO275" s="585"/>
      <c r="HP275" s="586"/>
      <c r="HQ275" s="561"/>
      <c r="HR275" s="562"/>
      <c r="HS275" s="562"/>
      <c r="HT275" s="561"/>
      <c r="HU275" s="563"/>
      <c r="HV275" s="85"/>
      <c r="HW275" s="639"/>
      <c r="HX275" s="640"/>
      <c r="HY275" s="641"/>
      <c r="HZ275" s="642"/>
      <c r="IA275" s="643"/>
      <c r="IB275" s="644"/>
      <c r="IC275" s="645"/>
      <c r="ID275" s="642"/>
      <c r="IE275" s="647"/>
      <c r="IF275" s="646"/>
      <c r="IG275" s="219"/>
      <c r="IH275" s="624"/>
      <c r="II275" s="455"/>
      <c r="IJ275" s="629"/>
      <c r="IK275" s="630"/>
      <c r="IL275" s="631"/>
      <c r="IM275" s="632"/>
      <c r="IN275" s="621"/>
      <c r="IO275" s="621"/>
      <c r="IP275" s="455"/>
      <c r="IQ275" s="629"/>
      <c r="IR275" s="630"/>
      <c r="IS275" s="631"/>
      <c r="IT275" s="633"/>
      <c r="IU275" s="374"/>
      <c r="IV275" s="623"/>
    </row>
    <row r="276" spans="219:256" ht="12" thickBot="1">
      <c r="HK276" s="564"/>
      <c r="HL276" s="559"/>
      <c r="HM276" s="558"/>
      <c r="HN276" s="559"/>
      <c r="HO276" s="585"/>
      <c r="HP276" s="586"/>
      <c r="HQ276" s="561"/>
      <c r="HR276" s="562"/>
      <c r="HS276" s="562"/>
      <c r="HT276" s="561"/>
      <c r="HU276" s="563"/>
      <c r="HV276" s="85"/>
      <c r="HW276" s="648"/>
      <c r="HX276" s="649"/>
      <c r="HY276" s="650"/>
      <c r="HZ276" s="651"/>
      <c r="IA276" s="651"/>
      <c r="IB276" s="652"/>
      <c r="IC276" s="650"/>
      <c r="ID276" s="651"/>
      <c r="IE276" s="651"/>
      <c r="IF276" s="652"/>
      <c r="IG276" s="219"/>
      <c r="IH276" s="624"/>
      <c r="II276" s="455"/>
      <c r="IJ276" s="629"/>
      <c r="IK276" s="630"/>
      <c r="IL276" s="631"/>
      <c r="IM276" s="632"/>
      <c r="IN276" s="621"/>
      <c r="IO276" s="621"/>
      <c r="IP276" s="455"/>
      <c r="IQ276" s="629"/>
      <c r="IR276" s="630"/>
      <c r="IS276" s="631"/>
      <c r="IT276" s="633"/>
      <c r="IU276" s="374"/>
      <c r="IV276" s="623"/>
    </row>
    <row r="277" spans="219:256" ht="12" thickBot="1">
      <c r="HK277" s="564"/>
      <c r="HL277" s="559"/>
      <c r="HM277" s="558"/>
      <c r="HN277" s="559"/>
      <c r="HO277" s="585"/>
      <c r="HP277" s="586"/>
      <c r="HQ277" s="561"/>
      <c r="HR277" s="562"/>
      <c r="HS277" s="562"/>
      <c r="HT277" s="561"/>
      <c r="HU277" s="563"/>
      <c r="HV277" s="85"/>
      <c r="HW277" s="653"/>
      <c r="HX277" s="654"/>
      <c r="HY277" s="655"/>
      <c r="HZ277" s="656"/>
      <c r="IA277" s="657"/>
      <c r="IB277" s="658"/>
      <c r="IC277" s="659"/>
      <c r="ID277" s="660"/>
      <c r="IE277" s="661"/>
      <c r="IF277" s="662"/>
      <c r="IG277" s="219"/>
      <c r="IH277" s="624"/>
      <c r="II277" s="455"/>
      <c r="IJ277" s="629"/>
      <c r="IK277" s="630"/>
      <c r="IL277" s="631"/>
      <c r="IM277" s="632"/>
      <c r="IN277" s="621"/>
      <c r="IO277" s="621"/>
      <c r="IP277" s="455"/>
      <c r="IQ277" s="629"/>
      <c r="IR277" s="630"/>
      <c r="IS277" s="631"/>
      <c r="IT277" s="633"/>
      <c r="IU277" s="374"/>
      <c r="IV277" s="623"/>
    </row>
    <row r="278" spans="219:256" ht="12" thickBot="1">
      <c r="HK278" s="564"/>
      <c r="HL278" s="559"/>
      <c r="HM278" s="558"/>
      <c r="HN278" s="559"/>
      <c r="HO278" s="585"/>
      <c r="HP278" s="586"/>
      <c r="HQ278" s="561"/>
      <c r="HR278" s="562"/>
      <c r="HS278" s="562"/>
      <c r="HT278" s="561"/>
      <c r="HU278" s="563"/>
      <c r="HV278" s="85"/>
      <c r="HW278" s="663"/>
      <c r="HX278" s="664"/>
      <c r="HY278" s="621"/>
      <c r="HZ278" s="621"/>
      <c r="IA278" s="664"/>
      <c r="IB278" s="665"/>
      <c r="IC278" s="665"/>
      <c r="ID278" s="665"/>
      <c r="IE278" s="666"/>
      <c r="IF278" s="667"/>
      <c r="IG278" s="219"/>
      <c r="IH278" s="624"/>
      <c r="II278" s="455"/>
      <c r="IJ278" s="629"/>
      <c r="IK278" s="668"/>
      <c r="IL278" s="669"/>
      <c r="IM278" s="670"/>
      <c r="IN278" s="621"/>
      <c r="IO278" s="621"/>
      <c r="IP278" s="455"/>
      <c r="IQ278" s="629"/>
      <c r="IR278" s="668"/>
      <c r="IS278" s="669"/>
      <c r="IT278" s="671"/>
      <c r="IU278" s="374"/>
      <c r="IV278" s="623"/>
    </row>
    <row r="279" spans="219:256" ht="12" thickBot="1">
      <c r="HK279" s="564"/>
      <c r="HL279" s="559"/>
      <c r="HM279" s="558"/>
      <c r="HN279" s="559"/>
      <c r="HO279" s="585"/>
      <c r="HP279" s="586"/>
      <c r="HQ279" s="561"/>
      <c r="HR279" s="562"/>
      <c r="HS279" s="562"/>
      <c r="HT279" s="561"/>
      <c r="HU279" s="563"/>
      <c r="HV279" s="85"/>
      <c r="HW279" s="682"/>
      <c r="HX279" s="683"/>
      <c r="HY279" s="684"/>
      <c r="HZ279" s="684"/>
      <c r="IA279" s="685"/>
      <c r="IB279" s="686"/>
      <c r="IC279" s="686"/>
      <c r="ID279" s="686"/>
      <c r="IE279" s="688"/>
      <c r="IF279" s="689"/>
      <c r="IG279" s="219"/>
      <c r="IH279" s="690"/>
      <c r="II279" s="691"/>
      <c r="IJ279" s="692"/>
      <c r="IK279" s="692"/>
      <c r="IL279" s="693"/>
      <c r="IM279" s="694"/>
      <c r="IN279" s="684"/>
      <c r="IO279" s="684"/>
      <c r="IP279" s="691"/>
      <c r="IQ279" s="692"/>
      <c r="IR279" s="692"/>
      <c r="IS279" s="693"/>
      <c r="IT279" s="694"/>
      <c r="IU279" s="695"/>
      <c r="IV279" s="696"/>
    </row>
    <row r="280" spans="219:256" ht="12" thickBot="1">
      <c r="HK280" s="679"/>
      <c r="HL280" s="674"/>
      <c r="HM280" s="673"/>
      <c r="HN280" s="674"/>
      <c r="HO280" s="680"/>
      <c r="HP280" s="681"/>
      <c r="HQ280" s="676"/>
      <c r="HR280" s="677"/>
      <c r="HS280" s="677"/>
      <c r="HT280" s="676"/>
      <c r="HU280" s="678"/>
      <c r="HV280" s="85"/>
      <c r="HW280" s="86"/>
      <c r="HX280" s="85"/>
      <c r="HY280" s="85"/>
      <c r="HZ280" s="85"/>
      <c r="IA280" s="85"/>
      <c r="IB280" s="85"/>
      <c r="IC280" s="85"/>
      <c r="ID280" s="85"/>
      <c r="IE280" s="85"/>
      <c r="IF280" s="85"/>
      <c r="IG280" s="85"/>
      <c r="IH280" s="85"/>
      <c r="II280" s="85"/>
      <c r="IJ280" s="85"/>
      <c r="IK280" s="85"/>
      <c r="IL280" s="85"/>
      <c r="IM280" s="85"/>
      <c r="IN280" s="85"/>
      <c r="IO280" s="85"/>
      <c r="IP280" s="85"/>
      <c r="IQ280" s="85"/>
      <c r="IR280" s="85"/>
      <c r="IS280" s="85"/>
      <c r="IT280" s="85"/>
      <c r="IU280" s="85"/>
      <c r="IV280" s="85"/>
    </row>
    <row r="281" spans="219:256" ht="12" thickBot="1">
      <c r="HK281" s="86"/>
      <c r="HL281" s="85"/>
      <c r="HM281" s="85"/>
      <c r="HN281" s="85"/>
      <c r="HO281" s="85"/>
      <c r="HP281" s="85"/>
      <c r="HQ281" s="85"/>
      <c r="HR281" s="85"/>
      <c r="HS281" s="85"/>
      <c r="HT281" s="85"/>
      <c r="HU281" s="85"/>
      <c r="HV281" s="228"/>
      <c r="HW281" s="382"/>
      <c r="HX281" s="383"/>
      <c r="HY281" s="383"/>
      <c r="HZ281" s="383"/>
      <c r="IA281" s="706"/>
      <c r="IB281" s="707"/>
      <c r="IC281" s="708"/>
      <c r="ID281" s="709"/>
      <c r="IE281" s="710"/>
      <c r="IF281" s="711"/>
      <c r="IG281" s="228"/>
      <c r="IH281" s="228"/>
      <c r="II281" s="228"/>
      <c r="IJ281" s="228"/>
      <c r="IK281" s="228"/>
      <c r="IL281" s="228"/>
      <c r="IM281" s="228"/>
      <c r="IN281" s="228"/>
      <c r="IO281" s="228"/>
      <c r="IP281" s="228"/>
      <c r="IQ281" s="228"/>
      <c r="IR281" s="228"/>
      <c r="IS281" s="228"/>
      <c r="IT281" s="228"/>
      <c r="IU281" s="228"/>
      <c r="IV281" s="228"/>
    </row>
    <row r="282" spans="219:256" ht="12" thickBot="1">
      <c r="HK282" s="703"/>
      <c r="HL282" s="704"/>
      <c r="HM282" s="704"/>
      <c r="HN282" s="704"/>
      <c r="HO282" s="704"/>
      <c r="HP282" s="704"/>
      <c r="HQ282" s="704"/>
      <c r="HR282" s="704"/>
      <c r="HS282" s="704"/>
      <c r="HT282" s="704"/>
      <c r="HU282" s="705"/>
      <c r="HV282" s="228"/>
      <c r="HW282" s="726"/>
      <c r="HX282" s="727"/>
      <c r="HY282" s="728"/>
      <c r="HZ282" s="729"/>
      <c r="IA282" s="730"/>
      <c r="IB282" s="731"/>
      <c r="IC282" s="732"/>
      <c r="ID282" s="733"/>
      <c r="IE282" s="734"/>
      <c r="IF282" s="735"/>
      <c r="IG282" s="228"/>
      <c r="IH282" s="228"/>
      <c r="II282" s="228"/>
      <c r="IJ282" s="228"/>
      <c r="IK282" s="228"/>
      <c r="IL282" s="228"/>
      <c r="IM282" s="228"/>
      <c r="IN282" s="228"/>
      <c r="IO282" s="228"/>
      <c r="IP282" s="228"/>
      <c r="IQ282" s="228"/>
      <c r="IR282" s="228"/>
      <c r="IS282" s="228"/>
      <c r="IT282" s="228"/>
      <c r="IU282" s="228"/>
      <c r="IV282" s="228"/>
    </row>
    <row r="283" spans="219:256" ht="12" thickBot="1">
      <c r="HK283" s="866"/>
      <c r="HL283" s="867"/>
      <c r="HM283" s="868"/>
      <c r="HN283" s="869"/>
      <c r="HO283" s="868"/>
      <c r="HP283" s="869"/>
      <c r="HQ283" s="870"/>
      <c r="HR283" s="871"/>
      <c r="HS283" s="723"/>
      <c r="HT283" s="724"/>
      <c r="HU283" s="725"/>
      <c r="HV283" s="228"/>
      <c r="HW283" s="748"/>
      <c r="HX283" s="749"/>
      <c r="HY283" s="749"/>
      <c r="HZ283" s="749"/>
      <c r="IA283" s="749"/>
      <c r="IB283" s="749"/>
      <c r="IC283" s="749"/>
      <c r="ID283" s="750"/>
      <c r="IE283" s="750"/>
      <c r="IF283" s="751"/>
      <c r="IG283" s="228"/>
      <c r="IH283" s="228"/>
      <c r="II283" s="228"/>
      <c r="IJ283" s="228"/>
      <c r="IK283" s="228"/>
      <c r="IL283" s="228"/>
      <c r="IM283" s="228"/>
      <c r="IN283" s="228"/>
      <c r="IO283" s="228"/>
      <c r="IP283" s="228"/>
      <c r="IQ283" s="228"/>
      <c r="IR283" s="228"/>
      <c r="IS283" s="228"/>
      <c r="IT283" s="228"/>
      <c r="IU283" s="228"/>
      <c r="IV283" s="228"/>
    </row>
    <row r="284" spans="219:256">
      <c r="HK284" s="872"/>
      <c r="HL284" s="873"/>
      <c r="HM284" s="874"/>
      <c r="HN284" s="874"/>
      <c r="HO284" s="874"/>
      <c r="HP284" s="874"/>
      <c r="HQ284" s="875"/>
      <c r="HR284" s="876"/>
      <c r="HS284" s="877"/>
      <c r="HT284" s="877"/>
      <c r="HU284" s="747"/>
      <c r="HV284" s="228"/>
      <c r="HW284" s="764"/>
      <c r="HX284" s="765"/>
      <c r="HY284" s="766"/>
      <c r="HZ284" s="767"/>
      <c r="IA284" s="768"/>
      <c r="IB284" s="769"/>
      <c r="IC284" s="770"/>
      <c r="ID284" s="771"/>
      <c r="IE284" s="772"/>
      <c r="IF284" s="773"/>
      <c r="IG284" s="228"/>
      <c r="IH284" s="228"/>
      <c r="II284" s="228"/>
      <c r="IJ284" s="228"/>
      <c r="IK284" s="228"/>
      <c r="IL284" s="228"/>
      <c r="IM284" s="220"/>
      <c r="IN284" s="220"/>
      <c r="IO284" s="220"/>
      <c r="IP284" s="220"/>
      <c r="IQ284" s="220"/>
      <c r="IR284" s="220"/>
      <c r="IS284" s="220"/>
      <c r="IT284" s="220"/>
      <c r="IU284" s="220"/>
      <c r="IV284" s="220"/>
    </row>
    <row r="285" spans="219:256">
      <c r="HK285" s="878"/>
      <c r="HL285" s="746"/>
      <c r="HM285" s="758"/>
      <c r="HN285" s="759"/>
      <c r="HO285" s="820"/>
      <c r="HP285" s="759"/>
      <c r="HQ285" s="761"/>
      <c r="HR285" s="762"/>
      <c r="HS285" s="608"/>
      <c r="HT285" s="608"/>
      <c r="HU285" s="763"/>
      <c r="HV285" s="228"/>
      <c r="HW285" s="775"/>
      <c r="HX285" s="776"/>
      <c r="HY285" s="777"/>
      <c r="HZ285" s="778"/>
      <c r="IA285" s="779"/>
      <c r="IB285" s="780"/>
      <c r="IC285" s="781"/>
      <c r="ID285" s="782"/>
      <c r="IE285" s="783"/>
      <c r="IF285" s="784"/>
      <c r="IG285" s="228"/>
      <c r="IH285" s="228"/>
      <c r="II285" s="228"/>
      <c r="IJ285" s="228"/>
      <c r="IK285" s="228"/>
      <c r="IL285" s="228"/>
      <c r="IM285" s="220"/>
      <c r="IN285" s="220"/>
      <c r="IO285" s="220"/>
      <c r="IP285" s="220"/>
      <c r="IQ285" s="220"/>
      <c r="IR285" s="220"/>
      <c r="IS285" s="220"/>
      <c r="IT285" s="220"/>
      <c r="IU285" s="220"/>
      <c r="IV285" s="220"/>
    </row>
    <row r="286" spans="219:256">
      <c r="HK286" s="878"/>
      <c r="HL286" s="746"/>
      <c r="HM286" s="760"/>
      <c r="HN286" s="759"/>
      <c r="HO286" s="760"/>
      <c r="HP286" s="759"/>
      <c r="HQ286" s="761"/>
      <c r="HR286" s="762"/>
      <c r="HS286" s="608"/>
      <c r="HT286" s="608"/>
      <c r="HU286" s="763"/>
      <c r="HV286" s="228"/>
      <c r="HW286" s="775"/>
      <c r="HX286" s="776"/>
      <c r="HY286" s="777"/>
      <c r="HZ286" s="789"/>
      <c r="IA286" s="779"/>
      <c r="IB286" s="780"/>
      <c r="IC286" s="790"/>
      <c r="ID286" s="782"/>
      <c r="IE286" s="791"/>
      <c r="IF286" s="792"/>
      <c r="IG286" s="228"/>
      <c r="IH286" s="228"/>
      <c r="II286" s="228"/>
      <c r="IJ286" s="228"/>
      <c r="IK286" s="228"/>
      <c r="IL286" s="228"/>
      <c r="IM286" s="220"/>
      <c r="IN286" s="220"/>
      <c r="IO286" s="220"/>
      <c r="IP286" s="220"/>
      <c r="IQ286" s="220"/>
      <c r="IR286" s="220"/>
      <c r="IS286" s="220"/>
      <c r="IT286" s="220"/>
      <c r="IU286" s="220"/>
      <c r="IV286" s="220"/>
    </row>
    <row r="287" spans="219:256">
      <c r="HK287" s="878"/>
      <c r="HL287" s="746"/>
      <c r="HM287" s="760"/>
      <c r="HN287" s="759"/>
      <c r="HO287" s="760"/>
      <c r="HP287" s="759"/>
      <c r="HQ287" s="761"/>
      <c r="HR287" s="762"/>
      <c r="HS287" s="788"/>
      <c r="HT287" s="788"/>
      <c r="HU287" s="763"/>
      <c r="HV287" s="228"/>
      <c r="HW287" s="775"/>
      <c r="HX287" s="776"/>
      <c r="HY287" s="777"/>
      <c r="HZ287" s="789"/>
      <c r="IA287" s="779"/>
      <c r="IB287" s="780"/>
      <c r="IC287" s="793"/>
      <c r="ID287" s="782"/>
      <c r="IE287" s="791"/>
      <c r="IF287" s="792"/>
      <c r="IG287" s="228"/>
      <c r="IH287" s="228"/>
      <c r="II287" s="228"/>
      <c r="IJ287" s="228"/>
      <c r="IK287" s="228"/>
      <c r="IL287" s="228"/>
      <c r="IM287" s="220"/>
      <c r="IN287" s="220"/>
      <c r="IO287" s="220"/>
      <c r="IP287" s="220"/>
      <c r="IQ287" s="220"/>
      <c r="IR287" s="220"/>
      <c r="IS287" s="220"/>
      <c r="IT287" s="220"/>
      <c r="IU287" s="220"/>
      <c r="IV287" s="220"/>
    </row>
    <row r="288" spans="219:256">
      <c r="HK288" s="878"/>
      <c r="HL288" s="746"/>
      <c r="HM288" s="760"/>
      <c r="HN288" s="759"/>
      <c r="HO288" s="760"/>
      <c r="HP288" s="759"/>
      <c r="HQ288" s="761"/>
      <c r="HR288" s="762"/>
      <c r="HS288" s="788"/>
      <c r="HT288" s="788"/>
      <c r="HU288" s="763"/>
      <c r="HV288" s="228"/>
      <c r="HW288" s="794"/>
      <c r="HX288" s="795"/>
      <c r="HY288" s="796"/>
      <c r="HZ288" s="778"/>
      <c r="IA288" s="797"/>
      <c r="IB288" s="798"/>
      <c r="IC288" s="793"/>
      <c r="ID288" s="799"/>
      <c r="IE288" s="800"/>
      <c r="IF288" s="801"/>
      <c r="IG288" s="228"/>
      <c r="IH288" s="228"/>
      <c r="II288" s="228"/>
      <c r="IJ288" s="228"/>
      <c r="IK288" s="228"/>
      <c r="IL288" s="228"/>
      <c r="IM288" s="220"/>
      <c r="IN288" s="220"/>
      <c r="IO288" s="220"/>
      <c r="IP288" s="220"/>
      <c r="IQ288" s="220"/>
      <c r="IR288" s="220"/>
      <c r="IS288" s="220"/>
      <c r="IT288" s="220"/>
      <c r="IU288" s="220"/>
      <c r="IV288" s="220"/>
    </row>
    <row r="289" spans="219:256" ht="12" thickBot="1">
      <c r="HK289" s="878"/>
      <c r="HL289" s="746"/>
      <c r="HM289" s="760"/>
      <c r="HN289" s="759"/>
      <c r="HO289" s="760"/>
      <c r="HP289" s="759"/>
      <c r="HQ289" s="761"/>
      <c r="HR289" s="762"/>
      <c r="HS289" s="788"/>
      <c r="HT289" s="788"/>
      <c r="HU289" s="763"/>
      <c r="HV289" s="228"/>
      <c r="HW289" s="809"/>
      <c r="HX289" s="810"/>
      <c r="HY289" s="811"/>
      <c r="HZ289" s="812"/>
      <c r="IA289" s="813"/>
      <c r="IB289" s="814"/>
      <c r="IC289" s="815"/>
      <c r="ID289" s="816"/>
      <c r="IE289" s="817"/>
      <c r="IF289" s="818"/>
      <c r="IG289" s="228"/>
      <c r="IH289" s="228"/>
      <c r="II289" s="228"/>
      <c r="IJ289" s="228"/>
      <c r="IK289" s="228"/>
      <c r="IL289" s="228"/>
      <c r="IM289" s="220"/>
      <c r="IN289" s="220"/>
      <c r="IO289" s="220"/>
      <c r="IP289" s="220"/>
      <c r="IQ289" s="220"/>
      <c r="IR289" s="220"/>
      <c r="IS289" s="220"/>
      <c r="IT289" s="220"/>
      <c r="IU289" s="220"/>
      <c r="IV289" s="220"/>
    </row>
    <row r="290" spans="219:256" ht="12" thickBot="1">
      <c r="HK290" s="878"/>
      <c r="HL290" s="746"/>
      <c r="HM290" s="760"/>
      <c r="HN290" s="759"/>
      <c r="HO290" s="760"/>
      <c r="HP290" s="759"/>
      <c r="HQ290" s="761"/>
      <c r="HR290" s="762"/>
      <c r="HS290" s="608"/>
      <c r="HT290" s="608"/>
      <c r="HU290" s="808"/>
      <c r="HV290" s="228"/>
      <c r="HW290" s="228"/>
      <c r="HX290" s="220"/>
      <c r="HY290" s="220"/>
      <c r="HZ290" s="220"/>
      <c r="IA290" s="220"/>
      <c r="IB290" s="220"/>
      <c r="IC290" s="220"/>
      <c r="ID290" s="220"/>
      <c r="IE290" s="220"/>
      <c r="IF290" s="220"/>
      <c r="IG290" s="220"/>
      <c r="IH290" s="220"/>
      <c r="II290" s="228"/>
      <c r="IJ290" s="228"/>
      <c r="IK290" s="228"/>
      <c r="IL290" s="228"/>
      <c r="IM290" s="228"/>
      <c r="IN290" s="228"/>
      <c r="IO290" s="220"/>
      <c r="IP290" s="220"/>
      <c r="IQ290" s="220"/>
      <c r="IR290" s="220"/>
      <c r="IS290" s="220"/>
      <c r="IT290" s="220"/>
      <c r="IU290" s="220"/>
      <c r="IV290" s="220"/>
    </row>
    <row r="291" spans="219:256" ht="12" thickBot="1">
      <c r="HK291" s="879"/>
      <c r="HL291" s="746"/>
      <c r="HM291" s="760"/>
      <c r="HN291" s="759"/>
      <c r="HO291" s="760"/>
      <c r="HP291" s="759"/>
      <c r="HQ291" s="761"/>
      <c r="HR291" s="762"/>
      <c r="HS291" s="788"/>
      <c r="HT291" s="788"/>
      <c r="HU291" s="808"/>
      <c r="HV291" s="228"/>
      <c r="HW291" s="822"/>
      <c r="HX291" s="823"/>
      <c r="HY291" s="702"/>
      <c r="HZ291" s="824"/>
      <c r="IA291" s="824"/>
      <c r="IB291" s="824"/>
      <c r="IC291" s="825"/>
      <c r="ID291" s="826"/>
      <c r="IE291" s="824"/>
      <c r="IF291" s="827"/>
      <c r="IG291" s="220"/>
      <c r="IH291" s="220"/>
      <c r="II291" s="228"/>
      <c r="IJ291" s="228"/>
      <c r="IK291" s="228"/>
      <c r="IL291" s="228"/>
      <c r="IM291" s="228"/>
      <c r="IN291" s="228"/>
      <c r="IO291" s="220"/>
      <c r="IP291" s="220"/>
      <c r="IQ291" s="220"/>
      <c r="IR291" s="220"/>
      <c r="IS291" s="220"/>
      <c r="IT291" s="220"/>
      <c r="IU291" s="220"/>
      <c r="IV291" s="220"/>
    </row>
    <row r="292" spans="219:256">
      <c r="HK292" s="878"/>
      <c r="HL292" s="746"/>
      <c r="HM292" s="760"/>
      <c r="HN292" s="820"/>
      <c r="HO292" s="760"/>
      <c r="HP292" s="820"/>
      <c r="HQ292" s="821"/>
      <c r="HR292" s="762"/>
      <c r="HS292" s="788"/>
      <c r="HT292" s="788"/>
      <c r="HU292" s="808"/>
      <c r="HV292" s="228"/>
      <c r="HW292" s="828"/>
      <c r="HX292" s="829"/>
      <c r="HY292" s="830"/>
      <c r="HZ292" s="831"/>
      <c r="IA292" s="832"/>
      <c r="IB292" s="833"/>
      <c r="IC292" s="831"/>
      <c r="ID292" s="832"/>
      <c r="IE292" s="834"/>
      <c r="IF292" s="835"/>
      <c r="IG292" s="220"/>
      <c r="IH292" s="220"/>
      <c r="II292" s="228"/>
      <c r="IJ292" s="228"/>
      <c r="IK292" s="228"/>
      <c r="IL292" s="228"/>
      <c r="IM292" s="228"/>
      <c r="IN292" s="228"/>
      <c r="IO292" s="220"/>
      <c r="IP292" s="220"/>
      <c r="IQ292" s="220"/>
      <c r="IR292" s="220"/>
      <c r="IS292" s="220"/>
      <c r="IT292" s="220"/>
      <c r="IU292" s="220"/>
      <c r="IV292" s="220"/>
    </row>
    <row r="293" spans="219:256">
      <c r="HK293" s="879"/>
      <c r="HL293" s="746"/>
      <c r="HM293" s="760"/>
      <c r="HN293" s="820"/>
      <c r="HO293" s="760"/>
      <c r="HP293" s="820"/>
      <c r="HQ293" s="821"/>
      <c r="HR293" s="762"/>
      <c r="HS293" s="788"/>
      <c r="HT293" s="788"/>
      <c r="HU293" s="808"/>
      <c r="HV293" s="228"/>
      <c r="HW293" s="837"/>
      <c r="HX293" s="838"/>
      <c r="HY293" s="839"/>
      <c r="HZ293" s="837"/>
      <c r="IA293" s="838"/>
      <c r="IB293" s="839"/>
      <c r="IC293" s="837"/>
      <c r="ID293" s="838"/>
      <c r="IE293" s="840"/>
      <c r="IF293" s="841"/>
      <c r="IG293" s="220"/>
      <c r="IH293" s="220"/>
      <c r="II293" s="228"/>
      <c r="IJ293" s="228"/>
      <c r="IK293" s="228"/>
      <c r="IL293" s="228"/>
      <c r="IM293" s="228"/>
      <c r="IN293" s="228"/>
      <c r="IO293" s="220"/>
      <c r="IP293" s="220"/>
      <c r="IQ293" s="220"/>
      <c r="IR293" s="220"/>
      <c r="IS293" s="220"/>
      <c r="IT293" s="220"/>
      <c r="IU293" s="220"/>
      <c r="IV293" s="220"/>
    </row>
    <row r="294" spans="219:256" ht="12" thickBot="1">
      <c r="HK294" s="879"/>
      <c r="HL294" s="836"/>
      <c r="HM294" s="760"/>
      <c r="HN294" s="820"/>
      <c r="HO294" s="760"/>
      <c r="HP294" s="820"/>
      <c r="HQ294" s="821"/>
      <c r="HR294" s="842"/>
      <c r="HS294" s="788"/>
      <c r="HT294" s="788"/>
      <c r="HU294" s="808"/>
      <c r="HV294" s="228"/>
      <c r="HW294" s="843"/>
      <c r="HX294" s="844"/>
      <c r="HY294" s="845"/>
      <c r="HZ294" s="843"/>
      <c r="IA294" s="844"/>
      <c r="IB294" s="845"/>
      <c r="IC294" s="843"/>
      <c r="ID294" s="844"/>
      <c r="IE294" s="846"/>
      <c r="IF294" s="847"/>
      <c r="IG294" s="220"/>
      <c r="IH294" s="220"/>
      <c r="II294" s="228"/>
      <c r="IJ294" s="228"/>
      <c r="IK294" s="228"/>
      <c r="IL294" s="228"/>
      <c r="IM294" s="228"/>
      <c r="IN294" s="228"/>
      <c r="IO294" s="848"/>
      <c r="IP294" s="848"/>
      <c r="IQ294" s="848"/>
      <c r="IR294" s="849"/>
      <c r="IS294" s="850"/>
      <c r="IT294" s="851"/>
      <c r="IU294" s="852"/>
      <c r="IV294" s="852"/>
    </row>
    <row r="295" spans="219:256" ht="12" thickBot="1">
      <c r="HK295" s="880"/>
      <c r="HL295" s="857"/>
      <c r="HM295" s="858"/>
      <c r="HN295" s="859"/>
      <c r="HO295" s="858"/>
      <c r="HP295" s="859"/>
      <c r="HQ295" s="860"/>
      <c r="HR295" s="861"/>
      <c r="HS295" s="881"/>
      <c r="HT295" s="882"/>
      <c r="HU295" s="862"/>
      <c r="HV295" s="228"/>
      <c r="HW295" s="228"/>
      <c r="HX295" s="855"/>
      <c r="HY295" s="855"/>
      <c r="HZ295" s="855"/>
      <c r="IA295" s="855"/>
      <c r="IB295" s="855"/>
      <c r="IC295" s="855"/>
      <c r="ID295" s="855"/>
      <c r="IE295" s="855"/>
      <c r="IF295" s="855"/>
      <c r="IG295" s="855"/>
      <c r="IH295" s="855"/>
      <c r="II295" s="855"/>
      <c r="IJ295" s="855"/>
      <c r="IK295" s="855"/>
      <c r="IL295" s="855"/>
      <c r="IM295" s="855"/>
      <c r="IN295" s="855"/>
      <c r="IO295" s="855"/>
      <c r="IP295" s="855"/>
      <c r="IQ295" s="855"/>
      <c r="IR295" s="855"/>
      <c r="IS295" s="855"/>
      <c r="IT295" s="855"/>
      <c r="IU295" s="855"/>
      <c r="IV295" s="855"/>
    </row>
    <row r="296" spans="219:256">
      <c r="HK296" s="855"/>
      <c r="HL296" s="855"/>
      <c r="HM296" s="855"/>
      <c r="HN296" s="855"/>
      <c r="HO296" s="855"/>
      <c r="HP296" s="855"/>
      <c r="HQ296" s="855"/>
      <c r="HR296" s="855"/>
      <c r="HS296" s="855"/>
      <c r="HT296" s="855"/>
      <c r="HU296" s="855"/>
      <c r="HV296" s="855"/>
      <c r="HW296" s="855"/>
      <c r="HX296" s="855"/>
      <c r="HY296" s="855"/>
      <c r="HZ296" s="855"/>
      <c r="IA296" s="855"/>
      <c r="IB296" s="855"/>
      <c r="IC296" s="855"/>
      <c r="ID296" s="855"/>
      <c r="IE296" s="855"/>
      <c r="IF296" s="855"/>
      <c r="IG296" s="855"/>
      <c r="IH296" s="855"/>
      <c r="II296" s="855"/>
      <c r="IJ296" s="855"/>
      <c r="IK296" s="855"/>
      <c r="IL296" s="855"/>
      <c r="IM296" s="855"/>
      <c r="IN296" s="855"/>
      <c r="IO296" s="855"/>
      <c r="IP296" s="855"/>
      <c r="IQ296" s="855"/>
      <c r="IR296" s="855"/>
      <c r="IS296" s="855"/>
      <c r="IT296" s="855"/>
      <c r="IU296" s="855"/>
      <c r="IV296" s="855"/>
    </row>
    <row r="297" spans="219:256">
      <c r="HK297" s="855"/>
      <c r="HL297" s="855"/>
      <c r="HM297" s="855"/>
      <c r="HN297" s="855"/>
      <c r="HO297" s="855"/>
      <c r="HP297" s="855"/>
      <c r="HQ297" s="855"/>
      <c r="HR297" s="855"/>
      <c r="HS297" s="855"/>
      <c r="HT297" s="855"/>
      <c r="HU297" s="855"/>
      <c r="HV297" s="855"/>
      <c r="HW297" s="855"/>
      <c r="HX297" s="855"/>
      <c r="HY297" s="855"/>
      <c r="HZ297" s="855"/>
      <c r="IA297" s="855"/>
      <c r="IB297" s="855"/>
      <c r="IC297" s="855"/>
      <c r="ID297" s="855"/>
      <c r="IE297" s="855"/>
      <c r="IF297" s="855"/>
      <c r="IG297" s="855"/>
      <c r="IH297" s="855"/>
      <c r="II297" s="855"/>
      <c r="IJ297" s="855"/>
      <c r="IK297" s="855"/>
      <c r="IL297" s="855"/>
      <c r="IM297" s="855"/>
      <c r="IN297" s="855"/>
      <c r="IO297" s="855"/>
      <c r="IP297" s="855"/>
      <c r="IQ297" s="855"/>
      <c r="IR297" s="855"/>
      <c r="IS297" s="855"/>
      <c r="IT297" s="855"/>
      <c r="IU297" s="855"/>
      <c r="IV297" s="855"/>
    </row>
    <row r="298" spans="219:256">
      <c r="HK298" s="855"/>
      <c r="HL298" s="855"/>
      <c r="HM298" s="855"/>
      <c r="HN298" s="855"/>
      <c r="HO298" s="855"/>
      <c r="HP298" s="855"/>
      <c r="HQ298" s="855"/>
      <c r="HR298" s="855"/>
      <c r="HS298" s="855"/>
      <c r="HT298" s="855"/>
      <c r="HU298" s="855"/>
      <c r="HV298" s="855"/>
      <c r="HW298" s="855"/>
      <c r="HX298" s="855"/>
      <c r="HY298" s="855"/>
      <c r="HZ298" s="855"/>
      <c r="IA298" s="855"/>
      <c r="IB298" s="855"/>
      <c r="IC298" s="855"/>
      <c r="ID298" s="855"/>
      <c r="IE298" s="855"/>
      <c r="IF298" s="855"/>
      <c r="IG298" s="855"/>
      <c r="IH298" s="855"/>
      <c r="II298" s="855"/>
      <c r="IJ298" s="855"/>
      <c r="IK298" s="855"/>
      <c r="IL298" s="855"/>
      <c r="IM298" s="855"/>
      <c r="IN298" s="855"/>
      <c r="IO298" s="855"/>
      <c r="IP298" s="855"/>
      <c r="IQ298" s="855"/>
      <c r="IR298" s="855"/>
      <c r="IS298" s="855"/>
      <c r="IT298" s="855"/>
      <c r="IU298" s="855"/>
      <c r="IV298" s="855"/>
    </row>
    <row r="299" spans="219:256">
      <c r="HK299" s="855"/>
      <c r="HL299" s="855"/>
      <c r="HM299" s="855"/>
      <c r="HN299" s="855"/>
      <c r="HO299" s="855"/>
      <c r="HP299" s="855"/>
      <c r="HQ299" s="855"/>
      <c r="HR299" s="855"/>
      <c r="HS299" s="855"/>
      <c r="HT299" s="855"/>
      <c r="HU299" s="855"/>
      <c r="HV299" s="855"/>
      <c r="HW299" s="855"/>
      <c r="HX299" s="855"/>
      <c r="HY299" s="855"/>
      <c r="HZ299" s="855"/>
      <c r="IA299" s="855"/>
      <c r="IB299" s="855"/>
      <c r="IC299" s="855"/>
      <c r="ID299" s="855"/>
      <c r="IE299" s="855"/>
      <c r="IF299" s="855"/>
      <c r="IG299" s="855"/>
      <c r="IH299" s="855"/>
      <c r="II299" s="855"/>
      <c r="IJ299" s="855"/>
      <c r="IK299" s="855"/>
      <c r="IL299" s="855"/>
      <c r="IM299" s="855"/>
      <c r="IN299" s="855"/>
      <c r="IO299" s="855"/>
      <c r="IP299" s="855"/>
      <c r="IQ299" s="855"/>
      <c r="IR299" s="855"/>
      <c r="IS299" s="855"/>
      <c r="IT299" s="855"/>
      <c r="IU299" s="855"/>
      <c r="IV299" s="855"/>
    </row>
    <row r="300" spans="219:256">
      <c r="HK300" s="855"/>
      <c r="HL300" s="855"/>
      <c r="HM300" s="855"/>
      <c r="HN300" s="855"/>
      <c r="HO300" s="855"/>
      <c r="HP300" s="855"/>
      <c r="HQ300" s="855"/>
      <c r="HR300" s="855"/>
      <c r="HS300" s="855"/>
      <c r="HT300" s="855"/>
      <c r="HU300" s="855"/>
      <c r="HV300" s="855"/>
      <c r="HW300" s="855"/>
      <c r="HX300" s="855"/>
      <c r="HY300" s="855"/>
      <c r="HZ300" s="855"/>
      <c r="IA300" s="855"/>
      <c r="IB300" s="855"/>
      <c r="IC300" s="855"/>
      <c r="ID300" s="855"/>
      <c r="IE300" s="855"/>
      <c r="IF300" s="855"/>
      <c r="IG300" s="855"/>
      <c r="IH300" s="855"/>
      <c r="II300" s="855"/>
      <c r="IJ300" s="855"/>
      <c r="IK300" s="855"/>
      <c r="IL300" s="855"/>
      <c r="IM300" s="855"/>
      <c r="IN300" s="855"/>
      <c r="IO300" s="855"/>
      <c r="IP300" s="855"/>
      <c r="IQ300" s="855"/>
      <c r="IR300" s="855"/>
      <c r="IS300" s="855"/>
      <c r="IT300" s="855"/>
      <c r="IU300" s="855"/>
      <c r="IV300" s="855"/>
    </row>
    <row r="301" spans="219:256">
      <c r="HK301" s="855"/>
      <c r="HL301" s="855"/>
      <c r="HM301" s="855"/>
      <c r="HN301" s="855"/>
      <c r="HO301" s="855"/>
      <c r="HP301" s="855"/>
      <c r="HQ301" s="855"/>
      <c r="HR301" s="855"/>
      <c r="HS301" s="855"/>
      <c r="HT301" s="855"/>
      <c r="HU301" s="855"/>
      <c r="HV301" s="855"/>
      <c r="HW301" s="855"/>
      <c r="HX301" s="855"/>
      <c r="HY301" s="855"/>
      <c r="HZ301" s="855"/>
      <c r="IA301" s="855"/>
      <c r="IB301" s="855"/>
      <c r="IC301" s="855"/>
      <c r="ID301" s="855"/>
      <c r="IE301" s="855"/>
      <c r="IF301" s="855"/>
      <c r="IG301" s="855"/>
      <c r="IH301" s="855"/>
      <c r="II301" s="855"/>
      <c r="IJ301" s="855"/>
      <c r="IK301" s="855"/>
      <c r="IL301" s="855"/>
      <c r="IM301" s="855"/>
      <c r="IN301" s="855"/>
      <c r="IO301" s="855"/>
      <c r="IP301" s="855"/>
      <c r="IQ301" s="855"/>
      <c r="IR301" s="855"/>
      <c r="IS301" s="855"/>
      <c r="IT301" s="855"/>
      <c r="IU301" s="855"/>
      <c r="IV301" s="855"/>
    </row>
    <row r="302" spans="219:256">
      <c r="HK302" s="855"/>
      <c r="HL302" s="855"/>
      <c r="HM302" s="855"/>
      <c r="HN302" s="855"/>
      <c r="HO302" s="855"/>
      <c r="HP302" s="855"/>
      <c r="HQ302" s="855"/>
      <c r="HR302" s="855"/>
      <c r="HS302" s="855"/>
      <c r="HT302" s="855"/>
      <c r="HU302" s="855"/>
      <c r="HV302" s="855"/>
      <c r="HW302" s="855"/>
      <c r="HX302" s="855"/>
      <c r="HY302" s="855"/>
      <c r="HZ302" s="855"/>
      <c r="IA302" s="855"/>
      <c r="IB302" s="855"/>
      <c r="IC302" s="855"/>
      <c r="ID302" s="855"/>
      <c r="IE302" s="855"/>
      <c r="IF302" s="855"/>
      <c r="IG302" s="855"/>
      <c r="IH302" s="855"/>
      <c r="II302" s="855"/>
      <c r="IJ302" s="855"/>
      <c r="IK302" s="855"/>
      <c r="IL302" s="855"/>
      <c r="IM302" s="855"/>
      <c r="IN302" s="855"/>
      <c r="IO302" s="855"/>
      <c r="IP302" s="855"/>
      <c r="IQ302" s="855"/>
      <c r="IR302" s="855"/>
      <c r="IS302" s="855"/>
      <c r="IT302" s="855"/>
      <c r="IU302" s="855"/>
      <c r="IV302" s="855"/>
    </row>
    <row r="303" spans="219:256">
      <c r="HK303" s="855"/>
      <c r="HL303" s="855"/>
      <c r="HM303" s="855"/>
      <c r="HN303" s="855"/>
      <c r="HO303" s="855"/>
      <c r="HP303" s="855"/>
      <c r="HQ303" s="855"/>
      <c r="HR303" s="855"/>
      <c r="HS303" s="855"/>
      <c r="HT303" s="855"/>
      <c r="HU303" s="855"/>
      <c r="HV303" s="855"/>
      <c r="HW303" s="855"/>
      <c r="HX303" s="855"/>
      <c r="HY303" s="855"/>
      <c r="HZ303" s="855"/>
      <c r="IA303" s="855"/>
      <c r="IB303" s="855"/>
      <c r="IC303" s="855"/>
      <c r="ID303" s="855"/>
      <c r="IE303" s="855"/>
      <c r="IF303" s="855"/>
      <c r="IG303" s="855"/>
      <c r="IH303" s="855"/>
      <c r="II303" s="855"/>
      <c r="IJ303" s="855"/>
      <c r="IK303" s="855"/>
      <c r="IL303" s="855"/>
      <c r="IM303" s="855"/>
      <c r="IN303" s="855"/>
      <c r="IO303" s="855"/>
      <c r="IP303" s="855"/>
      <c r="IQ303" s="855"/>
      <c r="IR303" s="855"/>
      <c r="IS303" s="855"/>
      <c r="IT303" s="855"/>
      <c r="IU303" s="855"/>
      <c r="IV303" s="855"/>
    </row>
    <row r="304" spans="219:256">
      <c r="HK304" s="855"/>
      <c r="HL304" s="855"/>
      <c r="HM304" s="855"/>
      <c r="HN304" s="855"/>
      <c r="HO304" s="855"/>
      <c r="HP304" s="855"/>
      <c r="HQ304" s="855"/>
      <c r="HR304" s="855"/>
      <c r="HS304" s="855"/>
      <c r="HT304" s="855"/>
      <c r="HU304" s="855"/>
      <c r="HV304" s="855"/>
      <c r="HW304" s="855"/>
      <c r="HX304" s="855"/>
      <c r="HY304" s="855"/>
      <c r="HZ304" s="855"/>
      <c r="IA304" s="855"/>
      <c r="IB304" s="855"/>
      <c r="IC304" s="855"/>
      <c r="ID304" s="855"/>
      <c r="IE304" s="855"/>
      <c r="IF304" s="855"/>
      <c r="IG304" s="855"/>
      <c r="IH304" s="855"/>
      <c r="II304" s="855"/>
      <c r="IJ304" s="855"/>
      <c r="IK304" s="855"/>
      <c r="IL304" s="855"/>
      <c r="IM304" s="855"/>
      <c r="IN304" s="855"/>
      <c r="IO304" s="855"/>
      <c r="IP304" s="855"/>
      <c r="IQ304" s="855"/>
      <c r="IR304" s="855"/>
      <c r="IS304" s="855"/>
      <c r="IT304" s="855"/>
      <c r="IU304" s="855"/>
      <c r="IV304" s="855"/>
    </row>
    <row r="305" spans="219:256">
      <c r="HK305" s="855"/>
      <c r="HL305" s="855"/>
      <c r="HM305" s="855"/>
      <c r="HN305" s="855"/>
      <c r="HO305" s="855"/>
      <c r="HP305" s="855"/>
      <c r="HQ305" s="855"/>
      <c r="HR305" s="855"/>
      <c r="HS305" s="855"/>
      <c r="HT305" s="855"/>
      <c r="HU305" s="855"/>
      <c r="HV305" s="855"/>
      <c r="HW305" s="855"/>
      <c r="HX305" s="855"/>
      <c r="HY305" s="855"/>
      <c r="HZ305" s="855"/>
      <c r="IA305" s="855"/>
      <c r="IB305" s="855"/>
      <c r="IC305" s="855"/>
      <c r="ID305" s="855"/>
      <c r="IE305" s="855"/>
      <c r="IF305" s="855"/>
      <c r="IG305" s="855"/>
      <c r="IH305" s="855"/>
      <c r="II305" s="855"/>
      <c r="IJ305" s="855"/>
      <c r="IK305" s="855"/>
      <c r="IL305" s="855"/>
      <c r="IM305" s="855"/>
      <c r="IN305" s="855"/>
      <c r="IO305" s="855"/>
      <c r="IP305" s="855"/>
      <c r="IQ305" s="855"/>
      <c r="IR305" s="855"/>
      <c r="IS305" s="855"/>
      <c r="IT305" s="855"/>
      <c r="IU305" s="855"/>
      <c r="IV305" s="855"/>
    </row>
    <row r="306" spans="219:256">
      <c r="HK306" s="855"/>
      <c r="HL306" s="855"/>
      <c r="HM306" s="855"/>
      <c r="HN306" s="855"/>
      <c r="HO306" s="855"/>
      <c r="HP306" s="855"/>
      <c r="HQ306" s="855"/>
      <c r="HR306" s="855"/>
      <c r="HS306" s="855"/>
      <c r="HT306" s="855"/>
      <c r="HU306" s="855"/>
      <c r="HV306" s="855"/>
      <c r="HW306" s="855"/>
      <c r="HX306" s="855"/>
      <c r="HY306" s="855"/>
      <c r="HZ306" s="855"/>
      <c r="IA306" s="855"/>
      <c r="IB306" s="855"/>
      <c r="IC306" s="855"/>
      <c r="ID306" s="855"/>
      <c r="IE306" s="855"/>
      <c r="IF306" s="855"/>
      <c r="IG306" s="855"/>
      <c r="IH306" s="855"/>
      <c r="II306" s="855"/>
      <c r="IJ306" s="855"/>
      <c r="IK306" s="855"/>
      <c r="IL306" s="855"/>
      <c r="IM306" s="855"/>
      <c r="IN306" s="855"/>
      <c r="IO306" s="855"/>
      <c r="IP306" s="855"/>
      <c r="IQ306" s="855"/>
      <c r="IR306" s="855"/>
      <c r="IS306" s="855"/>
      <c r="IT306" s="855"/>
      <c r="IU306" s="855"/>
      <c r="IV306" s="855"/>
    </row>
    <row r="307" spans="219:256">
      <c r="HK307" s="855"/>
      <c r="HL307" s="855"/>
      <c r="HM307" s="855"/>
      <c r="HN307" s="855"/>
      <c r="HO307" s="855"/>
      <c r="HP307" s="855"/>
      <c r="HQ307" s="855"/>
      <c r="HR307" s="855"/>
      <c r="HS307" s="855"/>
      <c r="HT307" s="855"/>
      <c r="HU307" s="855"/>
      <c r="HV307" s="855"/>
      <c r="HW307" s="855"/>
      <c r="HX307" s="855"/>
      <c r="HY307" s="855"/>
      <c r="HZ307" s="855"/>
      <c r="IA307" s="855"/>
      <c r="IB307" s="855"/>
      <c r="IC307" s="855"/>
      <c r="ID307" s="855"/>
      <c r="IE307" s="855"/>
      <c r="IF307" s="855"/>
      <c r="IG307" s="855"/>
      <c r="IH307" s="855"/>
      <c r="II307" s="855"/>
      <c r="IJ307" s="855"/>
      <c r="IK307" s="855"/>
      <c r="IL307" s="855"/>
      <c r="IM307" s="855"/>
      <c r="IN307" s="855"/>
      <c r="IO307" s="855"/>
      <c r="IP307" s="855"/>
      <c r="IQ307" s="855"/>
      <c r="IR307" s="855"/>
      <c r="IS307" s="855"/>
      <c r="IT307" s="855"/>
      <c r="IU307" s="855"/>
      <c r="IV307" s="855"/>
    </row>
    <row r="308" spans="219:256">
      <c r="HK308" s="855"/>
      <c r="HL308" s="855"/>
      <c r="HM308" s="855"/>
      <c r="HN308" s="855"/>
      <c r="HO308" s="855"/>
      <c r="HP308" s="855"/>
      <c r="HQ308" s="855"/>
      <c r="HR308" s="855"/>
      <c r="HS308" s="855"/>
      <c r="HT308" s="855"/>
      <c r="HU308" s="855"/>
      <c r="HV308" s="855"/>
      <c r="HW308" s="855"/>
      <c r="HX308" s="855"/>
      <c r="HY308" s="855"/>
      <c r="HZ308" s="855"/>
      <c r="IA308" s="855"/>
      <c r="IB308" s="855"/>
      <c r="IC308" s="855"/>
      <c r="ID308" s="855"/>
      <c r="IE308" s="855"/>
      <c r="IF308" s="855"/>
      <c r="IG308" s="855"/>
      <c r="IH308" s="855"/>
      <c r="II308" s="855"/>
      <c r="IJ308" s="855"/>
      <c r="IK308" s="855"/>
      <c r="IL308" s="855"/>
      <c r="IM308" s="855"/>
      <c r="IN308" s="855"/>
      <c r="IO308" s="855"/>
      <c r="IP308" s="855"/>
      <c r="IQ308" s="855"/>
      <c r="IR308" s="855"/>
      <c r="IS308" s="855"/>
      <c r="IT308" s="855"/>
      <c r="IU308" s="855"/>
      <c r="IV308" s="855"/>
    </row>
    <row r="309" spans="219:256">
      <c r="HK309" s="855"/>
      <c r="HL309" s="855"/>
      <c r="HM309" s="855"/>
      <c r="HN309" s="855"/>
      <c r="HO309" s="855"/>
      <c r="HP309" s="855"/>
      <c r="HQ309" s="855"/>
      <c r="HR309" s="855"/>
      <c r="HS309" s="855"/>
      <c r="HT309" s="855"/>
      <c r="HU309" s="855"/>
      <c r="HV309" s="855"/>
      <c r="HW309" s="855"/>
      <c r="HX309" s="855"/>
      <c r="HY309" s="855"/>
      <c r="HZ309" s="855"/>
      <c r="IA309" s="855"/>
      <c r="IB309" s="855"/>
      <c r="IC309" s="855"/>
      <c r="ID309" s="855"/>
      <c r="IE309" s="855"/>
      <c r="IF309" s="855"/>
      <c r="IG309" s="855"/>
      <c r="IH309" s="855"/>
      <c r="II309" s="855"/>
      <c r="IJ309" s="855"/>
      <c r="IK309" s="855"/>
      <c r="IL309" s="855"/>
      <c r="IM309" s="855"/>
      <c r="IN309" s="855"/>
      <c r="IO309" s="855"/>
      <c r="IP309" s="855"/>
      <c r="IQ309" s="855"/>
      <c r="IR309" s="855"/>
      <c r="IS309" s="855"/>
      <c r="IT309" s="855"/>
      <c r="IU309" s="855"/>
      <c r="IV309" s="855"/>
    </row>
    <row r="310" spans="219:256" ht="12" thickBot="1">
      <c r="HK310" s="855"/>
      <c r="HL310" s="855"/>
      <c r="HM310" s="855"/>
      <c r="HN310" s="855"/>
      <c r="HO310" s="855"/>
      <c r="HP310" s="855"/>
      <c r="HQ310" s="855"/>
      <c r="HR310" s="855"/>
      <c r="HS310" s="855"/>
      <c r="HT310" s="855"/>
      <c r="HU310" s="855"/>
      <c r="HV310" s="855"/>
      <c r="HW310" s="855"/>
      <c r="HX310" s="855"/>
      <c r="HY310" s="855"/>
      <c r="HZ310" s="855"/>
      <c r="IA310" s="855"/>
      <c r="IB310" s="855"/>
      <c r="IC310" s="855"/>
      <c r="ID310" s="855"/>
      <c r="IE310" s="855"/>
      <c r="IF310" s="855"/>
      <c r="IG310" s="855"/>
      <c r="IH310" s="855"/>
      <c r="II310" s="855"/>
      <c r="IJ310" s="855"/>
      <c r="IK310" s="855"/>
      <c r="IL310" s="855"/>
      <c r="IM310" s="855"/>
      <c r="IN310" s="855"/>
      <c r="IO310" s="855"/>
      <c r="IP310" s="855"/>
      <c r="IQ310" s="855"/>
      <c r="IR310" s="855"/>
      <c r="IS310" s="855"/>
      <c r="IT310" s="855"/>
      <c r="IU310" s="855"/>
      <c r="IV310" s="855"/>
    </row>
    <row r="311" spans="219:256" ht="12" thickBot="1">
      <c r="HK311" s="855"/>
      <c r="HL311" s="855"/>
      <c r="HM311" s="855"/>
      <c r="HN311" s="855"/>
      <c r="HO311" s="855"/>
      <c r="HP311" s="855"/>
      <c r="HQ311" s="855"/>
      <c r="HR311" s="855"/>
      <c r="HS311" s="855"/>
      <c r="HT311" s="855"/>
      <c r="HU311" s="855"/>
      <c r="HV311" s="383"/>
      <c r="HW311" s="384"/>
      <c r="HX311" s="382"/>
      <c r="HY311" s="383"/>
      <c r="HZ311" s="384"/>
      <c r="IA311" s="385"/>
      <c r="IB311" s="386"/>
      <c r="IC311" s="387"/>
      <c r="ID311" s="388"/>
      <c r="IE311" s="382"/>
      <c r="IF311" s="384"/>
      <c r="IG311" s="269"/>
      <c r="IH311" s="389"/>
      <c r="II311" s="390"/>
      <c r="IJ311" s="390"/>
      <c r="IK311" s="390"/>
      <c r="IL311" s="390"/>
      <c r="IM311" s="390"/>
      <c r="IN311" s="390"/>
      <c r="IO311" s="390"/>
      <c r="IP311" s="391"/>
      <c r="IQ311" s="392"/>
      <c r="IR311" s="392"/>
      <c r="IS311" s="392"/>
      <c r="IT311" s="392"/>
      <c r="IU311" s="393"/>
      <c r="IV311" s="394"/>
    </row>
    <row r="312" spans="219:256">
      <c r="HK312" s="379"/>
      <c r="HL312" s="380"/>
      <c r="HM312" s="380"/>
      <c r="HN312" s="381"/>
      <c r="HO312" s="376"/>
      <c r="HP312" s="377"/>
      <c r="HQ312" s="378"/>
      <c r="HR312" s="376"/>
      <c r="HS312" s="377"/>
      <c r="HT312" s="378"/>
      <c r="HU312" s="382"/>
      <c r="HV312" s="405"/>
      <c r="HW312" s="406"/>
      <c r="HX312" s="404"/>
      <c r="HY312" s="405"/>
      <c r="HZ312" s="406"/>
      <c r="IA312" s="407"/>
      <c r="IB312" s="408"/>
      <c r="IC312" s="409"/>
      <c r="ID312" s="410"/>
      <c r="IE312" s="404"/>
      <c r="IF312" s="403"/>
      <c r="IG312" s="219"/>
      <c r="IH312" s="411"/>
      <c r="II312" s="412"/>
      <c r="IJ312" s="413"/>
      <c r="IK312" s="414"/>
      <c r="IL312" s="415"/>
      <c r="IM312" s="416"/>
      <c r="IN312" s="417"/>
      <c r="IO312" s="418"/>
      <c r="IP312" s="419"/>
      <c r="IQ312" s="420"/>
      <c r="IR312" s="420"/>
      <c r="IS312" s="420"/>
      <c r="IT312" s="421"/>
      <c r="IU312" s="420"/>
      <c r="IV312" s="422"/>
    </row>
    <row r="313" spans="219:256">
      <c r="HK313" s="401"/>
      <c r="HL313" s="402"/>
      <c r="HM313" s="402"/>
      <c r="HN313" s="403"/>
      <c r="HO313" s="404"/>
      <c r="HP313" s="405"/>
      <c r="HQ313" s="406"/>
      <c r="HR313" s="404"/>
      <c r="HS313" s="405"/>
      <c r="HT313" s="406"/>
      <c r="HU313" s="404"/>
      <c r="HV313" s="430"/>
      <c r="HW313" s="431"/>
      <c r="HX313" s="429"/>
      <c r="HY313" s="430"/>
      <c r="HZ313" s="431"/>
      <c r="IA313" s="430"/>
      <c r="IB313" s="429"/>
      <c r="IC313" s="430"/>
      <c r="ID313" s="431"/>
      <c r="IE313" s="429"/>
      <c r="IF313" s="431"/>
      <c r="IG313" s="219"/>
      <c r="IH313" s="432"/>
      <c r="II313" s="433"/>
      <c r="IJ313" s="433"/>
      <c r="IK313" s="433"/>
      <c r="IL313" s="433"/>
      <c r="IM313" s="433"/>
      <c r="IN313" s="433"/>
      <c r="IO313" s="433"/>
      <c r="IP313" s="432"/>
      <c r="IQ313" s="433"/>
      <c r="IR313" s="433"/>
      <c r="IS313" s="433"/>
      <c r="IT313" s="433"/>
      <c r="IU313" s="433"/>
      <c r="IV313" s="434"/>
    </row>
    <row r="314" spans="219:256">
      <c r="HK314" s="429"/>
      <c r="HL314" s="430"/>
      <c r="HM314" s="430"/>
      <c r="HN314" s="431"/>
      <c r="HO314" s="429"/>
      <c r="HP314" s="430"/>
      <c r="HQ314" s="431"/>
      <c r="HR314" s="429"/>
      <c r="HS314" s="430"/>
      <c r="HT314" s="431"/>
      <c r="HU314" s="429"/>
      <c r="HV314" s="447"/>
      <c r="HW314" s="445"/>
      <c r="HX314" s="448"/>
      <c r="HY314" s="446"/>
      <c r="HZ314" s="449"/>
      <c r="IA314" s="450"/>
      <c r="IB314" s="468"/>
      <c r="IC314" s="452"/>
      <c r="ID314" s="453"/>
      <c r="IE314" s="448"/>
      <c r="IF314" s="454"/>
      <c r="IG314" s="219"/>
      <c r="IH314" s="455"/>
      <c r="II314" s="456"/>
      <c r="IJ314" s="457"/>
      <c r="IK314" s="137"/>
      <c r="IL314" s="458"/>
      <c r="IM314" s="459"/>
      <c r="IN314" s="460"/>
      <c r="IO314" s="461"/>
      <c r="IP314" s="462"/>
      <c r="IQ314" s="463"/>
      <c r="IR314" s="464"/>
      <c r="IS314" s="465"/>
      <c r="IT314" s="466"/>
      <c r="IU314" s="466"/>
      <c r="IV314" s="467"/>
    </row>
    <row r="315" spans="219:256">
      <c r="HK315" s="441"/>
      <c r="HL315" s="442"/>
      <c r="HM315" s="442"/>
      <c r="HN315" s="192"/>
      <c r="HO315" s="443"/>
      <c r="HP315" s="444"/>
      <c r="HQ315" s="445"/>
      <c r="HR315" s="443"/>
      <c r="HS315" s="446"/>
      <c r="HT315" s="445"/>
      <c r="HU315" s="443"/>
      <c r="HV315" s="447"/>
      <c r="HW315" s="474"/>
      <c r="HX315" s="448"/>
      <c r="HY315" s="446"/>
      <c r="HZ315" s="449"/>
      <c r="IA315" s="475"/>
      <c r="IB315" s="480"/>
      <c r="IC315" s="477"/>
      <c r="ID315" s="478"/>
      <c r="IE315" s="448"/>
      <c r="IF315" s="454"/>
      <c r="IG315" s="219"/>
      <c r="IH315" s="455"/>
      <c r="II315" s="456"/>
      <c r="IJ315" s="457"/>
      <c r="IK315" s="137"/>
      <c r="IL315" s="479"/>
      <c r="IM315" s="459"/>
      <c r="IN315" s="460"/>
      <c r="IO315" s="461"/>
      <c r="IP315" s="462"/>
      <c r="IQ315" s="463"/>
      <c r="IR315" s="464"/>
      <c r="IS315" s="465"/>
      <c r="IT315" s="466"/>
      <c r="IU315" s="466"/>
      <c r="IV315" s="467"/>
    </row>
    <row r="316" spans="219:256">
      <c r="HK316" s="441"/>
      <c r="HL316" s="442"/>
      <c r="HM316" s="442"/>
      <c r="HN316" s="192"/>
      <c r="HO316" s="443"/>
      <c r="HP316" s="444"/>
      <c r="HQ316" s="474"/>
      <c r="HR316" s="443"/>
      <c r="HS316" s="446"/>
      <c r="HT316" s="474"/>
      <c r="HU316" s="443"/>
      <c r="HV316" s="447"/>
      <c r="HW316" s="474"/>
      <c r="HX316" s="448"/>
      <c r="HY316" s="481"/>
      <c r="HZ316" s="449"/>
      <c r="IA316" s="475"/>
      <c r="IB316" s="480"/>
      <c r="IC316" s="477"/>
      <c r="ID316" s="478"/>
      <c r="IE316" s="448"/>
      <c r="IF316" s="454"/>
      <c r="IG316" s="219"/>
      <c r="IH316" s="455"/>
      <c r="II316" s="456"/>
      <c r="IJ316" s="457"/>
      <c r="IK316" s="137"/>
      <c r="IL316" s="479"/>
      <c r="IM316" s="482"/>
      <c r="IN316" s="460"/>
      <c r="IO316" s="461"/>
      <c r="IP316" s="462"/>
      <c r="IQ316" s="463"/>
      <c r="IR316" s="464"/>
      <c r="IS316" s="465"/>
      <c r="IT316" s="466"/>
      <c r="IU316" s="466"/>
      <c r="IV316" s="467"/>
    </row>
    <row r="317" spans="219:256">
      <c r="HK317" s="441"/>
      <c r="HL317" s="442"/>
      <c r="HM317" s="442"/>
      <c r="HN317" s="192"/>
      <c r="HO317" s="443"/>
      <c r="HP317" s="444"/>
      <c r="HQ317" s="474"/>
      <c r="HR317" s="443"/>
      <c r="HS317" s="446"/>
      <c r="HT317" s="474"/>
      <c r="HU317" s="443"/>
      <c r="HV317" s="447"/>
      <c r="HW317" s="445"/>
      <c r="HX317" s="448"/>
      <c r="HY317" s="483"/>
      <c r="HZ317" s="449"/>
      <c r="IA317" s="475"/>
      <c r="IB317" s="480"/>
      <c r="IC317" s="477"/>
      <c r="ID317" s="478"/>
      <c r="IE317" s="448"/>
      <c r="IF317" s="454"/>
      <c r="IG317" s="219"/>
      <c r="IH317" s="455"/>
      <c r="II317" s="456"/>
      <c r="IJ317" s="457"/>
      <c r="IK317" s="484"/>
      <c r="IL317" s="479"/>
      <c r="IM317" s="459"/>
      <c r="IN317" s="460"/>
      <c r="IO317" s="461"/>
      <c r="IP317" s="462"/>
      <c r="IQ317" s="463"/>
      <c r="IR317" s="464"/>
      <c r="IS317" s="465"/>
      <c r="IT317" s="466"/>
      <c r="IU317" s="466"/>
      <c r="IV317" s="467"/>
    </row>
    <row r="318" spans="219:256">
      <c r="HK318" s="441"/>
      <c r="HL318" s="442"/>
      <c r="HM318" s="442"/>
      <c r="HN318" s="192"/>
      <c r="HO318" s="443"/>
      <c r="HP318" s="444"/>
      <c r="HQ318" s="445"/>
      <c r="HR318" s="443"/>
      <c r="HS318" s="446"/>
      <c r="HT318" s="445"/>
      <c r="HU318" s="443"/>
      <c r="HV318" s="447"/>
      <c r="HW318" s="445"/>
      <c r="HX318" s="448"/>
      <c r="HY318" s="483"/>
      <c r="HZ318" s="449"/>
      <c r="IA318" s="475"/>
      <c r="IB318" s="480"/>
      <c r="IC318" s="477"/>
      <c r="ID318" s="478"/>
      <c r="IE318" s="448"/>
      <c r="IF318" s="454"/>
      <c r="IG318" s="219"/>
      <c r="IH318" s="455"/>
      <c r="II318" s="456"/>
      <c r="IJ318" s="457"/>
      <c r="IK318" s="137"/>
      <c r="IL318" s="479"/>
      <c r="IM318" s="459"/>
      <c r="IN318" s="460"/>
      <c r="IO318" s="461"/>
      <c r="IP318" s="462"/>
      <c r="IQ318" s="463"/>
      <c r="IR318" s="464"/>
      <c r="IS318" s="465"/>
      <c r="IT318" s="466"/>
      <c r="IU318" s="466"/>
      <c r="IV318" s="467"/>
    </row>
    <row r="319" spans="219:256">
      <c r="HK319" s="441"/>
      <c r="HL319" s="442"/>
      <c r="HM319" s="442"/>
      <c r="HN319" s="192"/>
      <c r="HO319" s="443"/>
      <c r="HP319" s="444"/>
      <c r="HQ319" s="445"/>
      <c r="HR319" s="443"/>
      <c r="HS319" s="446"/>
      <c r="HT319" s="445"/>
      <c r="HU319" s="443"/>
      <c r="HV319" s="447"/>
      <c r="HW319" s="445"/>
      <c r="HX319" s="448"/>
      <c r="HY319" s="483"/>
      <c r="HZ319" s="449"/>
      <c r="IA319" s="475"/>
      <c r="IB319" s="480"/>
      <c r="IC319" s="477"/>
      <c r="ID319" s="478"/>
      <c r="IE319" s="448"/>
      <c r="IF319" s="454"/>
      <c r="IG319" s="219"/>
      <c r="IH319" s="455"/>
      <c r="II319" s="456"/>
      <c r="IJ319" s="457"/>
      <c r="IK319" s="484"/>
      <c r="IL319" s="479"/>
      <c r="IM319" s="459"/>
      <c r="IN319" s="460"/>
      <c r="IO319" s="461"/>
      <c r="IP319" s="462"/>
      <c r="IQ319" s="463"/>
      <c r="IR319" s="464"/>
      <c r="IS319" s="465"/>
      <c r="IT319" s="466"/>
      <c r="IU319" s="466"/>
      <c r="IV319" s="467"/>
    </row>
    <row r="320" spans="219:256">
      <c r="HK320" s="441"/>
      <c r="HL320" s="442"/>
      <c r="HM320" s="442"/>
      <c r="HN320" s="192"/>
      <c r="HO320" s="443"/>
      <c r="HP320" s="444"/>
      <c r="HQ320" s="445"/>
      <c r="HR320" s="443"/>
      <c r="HS320" s="446"/>
      <c r="HT320" s="445"/>
      <c r="HU320" s="443"/>
      <c r="HV320" s="447"/>
      <c r="HW320" s="445"/>
      <c r="HX320" s="448"/>
      <c r="HY320" s="483"/>
      <c r="HZ320" s="449"/>
      <c r="IA320" s="475"/>
      <c r="IB320" s="480"/>
      <c r="IC320" s="477"/>
      <c r="ID320" s="478"/>
      <c r="IE320" s="448"/>
      <c r="IF320" s="454"/>
      <c r="IG320" s="219"/>
      <c r="IH320" s="455"/>
      <c r="II320" s="456"/>
      <c r="IJ320" s="457"/>
      <c r="IK320" s="137"/>
      <c r="IL320" s="484"/>
      <c r="IM320" s="459"/>
      <c r="IN320" s="460"/>
      <c r="IO320" s="461"/>
      <c r="IP320" s="462"/>
      <c r="IQ320" s="463"/>
      <c r="IR320" s="464"/>
      <c r="IS320" s="465"/>
      <c r="IT320" s="466"/>
      <c r="IU320" s="466"/>
      <c r="IV320" s="467"/>
    </row>
    <row r="321" spans="219:256" ht="12" thickBot="1">
      <c r="HK321" s="441"/>
      <c r="HL321" s="442"/>
      <c r="HM321" s="442"/>
      <c r="HN321" s="192"/>
      <c r="HO321" s="443"/>
      <c r="HP321" s="444"/>
      <c r="HQ321" s="445"/>
      <c r="HR321" s="443"/>
      <c r="HS321" s="446"/>
      <c r="HT321" s="445"/>
      <c r="HU321" s="443"/>
      <c r="HV321" s="491"/>
      <c r="HW321" s="489"/>
      <c r="HX321" s="492"/>
      <c r="HY321" s="493"/>
      <c r="HZ321" s="494"/>
      <c r="IA321" s="495"/>
      <c r="IB321" s="496"/>
      <c r="IC321" s="199"/>
      <c r="ID321" s="497"/>
      <c r="IE321" s="498"/>
      <c r="IF321" s="499"/>
      <c r="IG321" s="219"/>
      <c r="IH321" s="455"/>
      <c r="II321" s="456"/>
      <c r="IJ321" s="457"/>
      <c r="IK321" s="137"/>
      <c r="IL321" s="479"/>
      <c r="IM321" s="459"/>
      <c r="IN321" s="460"/>
      <c r="IO321" s="461"/>
      <c r="IP321" s="462"/>
      <c r="IQ321" s="463"/>
      <c r="IR321" s="464"/>
      <c r="IS321" s="465"/>
      <c r="IT321" s="466"/>
      <c r="IU321" s="466"/>
      <c r="IV321" s="467"/>
    </row>
    <row r="322" spans="219:256" ht="12" thickBot="1">
      <c r="HK322" s="485"/>
      <c r="HL322" s="486"/>
      <c r="HM322" s="486"/>
      <c r="HN322" s="200"/>
      <c r="HO322" s="487"/>
      <c r="HP322" s="488"/>
      <c r="HQ322" s="489"/>
      <c r="HR322" s="487"/>
      <c r="HS322" s="490"/>
      <c r="HT322" s="489"/>
      <c r="HU322" s="487"/>
      <c r="HV322" s="504"/>
      <c r="HW322" s="505"/>
      <c r="HX322" s="503"/>
      <c r="HY322" s="504"/>
      <c r="HZ322" s="505"/>
      <c r="IA322" s="85"/>
      <c r="IB322" s="85"/>
      <c r="IC322" s="85"/>
      <c r="ID322" s="85"/>
      <c r="IE322" s="374"/>
      <c r="IF322" s="374"/>
      <c r="IG322" s="85"/>
      <c r="IH322" s="455"/>
      <c r="II322" s="456"/>
      <c r="IJ322" s="457"/>
      <c r="IK322" s="484"/>
      <c r="IL322" s="479"/>
      <c r="IM322" s="459"/>
      <c r="IN322" s="460"/>
      <c r="IO322" s="461"/>
      <c r="IP322" s="462"/>
      <c r="IQ322" s="463"/>
      <c r="IR322" s="464"/>
      <c r="IS322" s="465"/>
      <c r="IT322" s="466"/>
      <c r="IU322" s="466"/>
      <c r="IV322" s="467"/>
    </row>
    <row r="323" spans="219:256" ht="12" thickBot="1">
      <c r="HK323" s="500"/>
      <c r="HL323" s="501"/>
      <c r="HM323" s="501"/>
      <c r="HN323" s="502"/>
      <c r="HO323" s="503"/>
      <c r="HP323" s="504"/>
      <c r="HQ323" s="505"/>
      <c r="HR323" s="503"/>
      <c r="HS323" s="504"/>
      <c r="HT323" s="505"/>
      <c r="HU323" s="503"/>
      <c r="HV323" s="507"/>
      <c r="HW323" s="507"/>
      <c r="HX323" s="508"/>
      <c r="HY323" s="509"/>
      <c r="HZ323" s="510"/>
      <c r="IA323" s="85"/>
      <c r="IB323" s="85"/>
      <c r="IC323" s="85"/>
      <c r="ID323" s="85"/>
      <c r="IE323" s="85"/>
      <c r="IF323" s="85"/>
      <c r="IG323" s="85"/>
      <c r="IH323" s="455"/>
      <c r="II323" s="456"/>
      <c r="IJ323" s="457"/>
      <c r="IK323" s="137"/>
      <c r="IL323" s="479"/>
      <c r="IM323" s="459"/>
      <c r="IN323" s="460"/>
      <c r="IO323" s="461"/>
      <c r="IP323" s="462"/>
      <c r="IQ323" s="463"/>
      <c r="IR323" s="464"/>
      <c r="IS323" s="465"/>
      <c r="IT323" s="466"/>
      <c r="IU323" s="466"/>
      <c r="IV323" s="467"/>
    </row>
    <row r="324" spans="219:256">
      <c r="HK324" s="85"/>
      <c r="HL324" s="85"/>
      <c r="HM324" s="85"/>
      <c r="HN324" s="85"/>
      <c r="HO324" s="85"/>
      <c r="HP324" s="85"/>
      <c r="HQ324" s="85"/>
      <c r="HR324" s="85"/>
      <c r="HS324" s="85"/>
      <c r="HT324" s="85"/>
      <c r="HU324" s="506"/>
      <c r="HV324" s="516"/>
      <c r="HW324" s="516"/>
      <c r="HX324" s="517"/>
      <c r="HY324" s="518"/>
      <c r="HZ324" s="519"/>
      <c r="IA324" s="85"/>
      <c r="IB324" s="85"/>
      <c r="IC324" s="85"/>
      <c r="ID324" s="85"/>
      <c r="IE324" s="85"/>
      <c r="IF324" s="85"/>
      <c r="IG324" s="85"/>
      <c r="IH324" s="455"/>
      <c r="II324" s="456"/>
      <c r="IJ324" s="457"/>
      <c r="IK324" s="137"/>
      <c r="IL324" s="138"/>
      <c r="IM324" s="520"/>
      <c r="IN324" s="460"/>
      <c r="IO324" s="461"/>
      <c r="IP324" s="462"/>
      <c r="IQ324" s="463"/>
      <c r="IR324" s="464"/>
      <c r="IS324" s="465"/>
      <c r="IT324" s="466"/>
      <c r="IU324" s="466"/>
      <c r="IV324" s="467"/>
    </row>
    <row r="325" spans="219:256" ht="12" thickBot="1">
      <c r="HK325" s="85"/>
      <c r="HL325" s="85"/>
      <c r="HM325" s="85"/>
      <c r="HN325" s="85"/>
      <c r="HO325" s="85"/>
      <c r="HP325" s="85"/>
      <c r="HQ325" s="85"/>
      <c r="HR325" s="85"/>
      <c r="HS325" s="85"/>
      <c r="HT325" s="85"/>
      <c r="HU325" s="515"/>
      <c r="HV325" s="528"/>
      <c r="HW325" s="528"/>
      <c r="HX325" s="529"/>
      <c r="HY325" s="530"/>
      <c r="HZ325" s="531"/>
      <c r="IA325" s="85"/>
      <c r="IB325" s="85"/>
      <c r="IC325" s="85"/>
      <c r="ID325" s="85"/>
      <c r="IE325" s="85"/>
      <c r="IF325" s="85"/>
      <c r="IG325" s="85"/>
      <c r="IH325" s="455"/>
      <c r="II325" s="456"/>
      <c r="IJ325" s="457"/>
      <c r="IK325" s="484"/>
      <c r="IL325" s="479"/>
      <c r="IM325" s="459"/>
      <c r="IN325" s="460"/>
      <c r="IO325" s="461"/>
      <c r="IP325" s="462"/>
      <c r="IQ325" s="463"/>
      <c r="IR325" s="464"/>
      <c r="IS325" s="465"/>
      <c r="IT325" s="466"/>
      <c r="IU325" s="466"/>
      <c r="IV325" s="467"/>
    </row>
    <row r="326" spans="219:256" ht="12" thickBot="1">
      <c r="HK326" s="85"/>
      <c r="HL326" s="85"/>
      <c r="HM326" s="85"/>
      <c r="HN326" s="85"/>
      <c r="HO326" s="85"/>
      <c r="HP326" s="85"/>
      <c r="HQ326" s="85"/>
      <c r="HR326" s="85"/>
      <c r="HS326" s="85"/>
      <c r="HT326" s="85"/>
      <c r="HU326" s="527"/>
      <c r="HV326" s="85"/>
      <c r="HW326" s="85"/>
      <c r="HX326" s="85"/>
      <c r="HY326" s="85"/>
      <c r="HZ326" s="85"/>
      <c r="IA326" s="85"/>
      <c r="IB326" s="85"/>
      <c r="IC326" s="85"/>
      <c r="ID326" s="85"/>
      <c r="IE326" s="85"/>
      <c r="IF326" s="85"/>
      <c r="IG326" s="85"/>
      <c r="IH326" s="455"/>
      <c r="II326" s="456"/>
      <c r="IJ326" s="457"/>
      <c r="IK326" s="137"/>
      <c r="IL326" s="484"/>
      <c r="IM326" s="459"/>
      <c r="IN326" s="460"/>
      <c r="IO326" s="461"/>
      <c r="IP326" s="462"/>
      <c r="IQ326" s="463"/>
      <c r="IR326" s="464"/>
      <c r="IS326" s="465"/>
      <c r="IT326" s="466"/>
      <c r="IU326" s="466"/>
      <c r="IV326" s="467"/>
    </row>
    <row r="327" spans="219:256" ht="12" thickBot="1">
      <c r="HK327" s="85"/>
      <c r="HL327" s="85"/>
      <c r="HM327" s="85"/>
      <c r="HN327" s="85"/>
      <c r="HO327" s="85"/>
      <c r="HP327" s="85"/>
      <c r="HQ327" s="85"/>
      <c r="HR327" s="85"/>
      <c r="HS327" s="85"/>
      <c r="HT327" s="85"/>
      <c r="HU327" s="85"/>
      <c r="HV327" s="85"/>
      <c r="HW327" s="86"/>
      <c r="HX327" s="85"/>
      <c r="HY327" s="85"/>
      <c r="HZ327" s="85"/>
      <c r="IA327" s="85"/>
      <c r="IB327" s="85"/>
      <c r="IC327" s="85"/>
      <c r="ID327" s="85"/>
      <c r="IE327" s="85"/>
      <c r="IF327" s="85"/>
      <c r="IG327" s="85"/>
      <c r="IH327" s="455"/>
      <c r="II327" s="456"/>
      <c r="IJ327" s="457"/>
      <c r="IK327" s="484"/>
      <c r="IL327" s="479"/>
      <c r="IM327" s="459"/>
      <c r="IN327" s="460"/>
      <c r="IO327" s="461"/>
      <c r="IP327" s="462"/>
      <c r="IQ327" s="463"/>
      <c r="IR327" s="464"/>
      <c r="IS327" s="465"/>
      <c r="IT327" s="466"/>
      <c r="IU327" s="466"/>
      <c r="IV327" s="467"/>
    </row>
    <row r="328" spans="219:256" ht="12" thickBot="1">
      <c r="HK328" s="84"/>
      <c r="HL328" s="85"/>
      <c r="HM328" s="85"/>
      <c r="HN328" s="85"/>
      <c r="HO328" s="85"/>
      <c r="HP328" s="85"/>
      <c r="HQ328" s="85"/>
      <c r="HR328" s="532"/>
      <c r="HS328" s="85"/>
      <c r="HT328" s="85"/>
      <c r="HU328" s="85"/>
      <c r="HV328" s="85"/>
      <c r="HW328" s="537"/>
      <c r="HX328" s="538"/>
      <c r="HY328" s="538"/>
      <c r="HZ328" s="538"/>
      <c r="IA328" s="538"/>
      <c r="IB328" s="538"/>
      <c r="IC328" s="538"/>
      <c r="ID328" s="538"/>
      <c r="IE328" s="538"/>
      <c r="IF328" s="539"/>
      <c r="IG328" s="269"/>
      <c r="IH328" s="455"/>
      <c r="II328" s="456"/>
      <c r="IJ328" s="457"/>
      <c r="IK328" s="484"/>
      <c r="IL328" s="479"/>
      <c r="IM328" s="459"/>
      <c r="IN328" s="460"/>
      <c r="IO328" s="461"/>
      <c r="IP328" s="462"/>
      <c r="IQ328" s="463"/>
      <c r="IR328" s="464"/>
      <c r="IS328" s="465"/>
      <c r="IT328" s="466"/>
      <c r="IU328" s="466"/>
      <c r="IV328" s="467"/>
    </row>
    <row r="329" spans="219:256" ht="12" thickBot="1">
      <c r="HK329" s="110"/>
      <c r="HL329" s="536"/>
      <c r="HM329" s="536"/>
      <c r="HN329" s="536"/>
      <c r="HO329" s="536"/>
      <c r="HP329" s="536"/>
      <c r="HQ329" s="536"/>
      <c r="HR329" s="536"/>
      <c r="HS329" s="536"/>
      <c r="HT329" s="536"/>
      <c r="HU329" s="535"/>
      <c r="HV329" s="85"/>
      <c r="HW329" s="548"/>
      <c r="HX329" s="549"/>
      <c r="HY329" s="550"/>
      <c r="HZ329" s="551"/>
      <c r="IA329" s="551"/>
      <c r="IB329" s="552"/>
      <c r="IC329" s="553"/>
      <c r="ID329" s="554"/>
      <c r="IE329" s="554"/>
      <c r="IF329" s="555"/>
      <c r="IG329" s="556"/>
      <c r="IH329" s="455"/>
      <c r="II329" s="456"/>
      <c r="IJ329" s="457"/>
      <c r="IK329" s="137"/>
      <c r="IL329" s="479"/>
      <c r="IM329" s="459"/>
      <c r="IN329" s="460"/>
      <c r="IO329" s="461"/>
      <c r="IP329" s="462"/>
      <c r="IQ329" s="463"/>
      <c r="IR329" s="464"/>
      <c r="IS329" s="465"/>
      <c r="IT329" s="466"/>
      <c r="IU329" s="466"/>
      <c r="IV329" s="467"/>
    </row>
    <row r="330" spans="219:256" ht="12" thickBot="1">
      <c r="HK330" s="546"/>
      <c r="HL330" s="547"/>
      <c r="HM330" s="541"/>
      <c r="HN330" s="547"/>
      <c r="HO330" s="541"/>
      <c r="HP330" s="547"/>
      <c r="HQ330" s="543"/>
      <c r="HR330" s="544"/>
      <c r="HS330" s="543"/>
      <c r="HT330" s="543"/>
      <c r="HU330" s="545"/>
      <c r="HV330" s="85"/>
      <c r="HW330" s="569"/>
      <c r="HX330" s="570"/>
      <c r="HY330" s="571"/>
      <c r="HZ330" s="572"/>
      <c r="IA330" s="573"/>
      <c r="IB330" s="574"/>
      <c r="IC330" s="571"/>
      <c r="ID330" s="573"/>
      <c r="IE330" s="573"/>
      <c r="IF330" s="574"/>
      <c r="IG330" s="556"/>
      <c r="IH330" s="455"/>
      <c r="II330" s="456"/>
      <c r="IJ330" s="457"/>
      <c r="IK330" s="137"/>
      <c r="IL330" s="479"/>
      <c r="IM330" s="459"/>
      <c r="IN330" s="460"/>
      <c r="IO330" s="461"/>
      <c r="IP330" s="462"/>
      <c r="IQ330" s="463"/>
      <c r="IR330" s="464"/>
      <c r="IS330" s="465"/>
      <c r="IT330" s="466"/>
      <c r="IU330" s="466"/>
      <c r="IV330" s="467"/>
    </row>
    <row r="331" spans="219:256">
      <c r="HK331" s="564"/>
      <c r="HL331" s="559"/>
      <c r="HM331" s="558"/>
      <c r="HN331" s="559"/>
      <c r="HO331" s="567"/>
      <c r="HP331" s="568"/>
      <c r="HQ331" s="561"/>
      <c r="HR331" s="562"/>
      <c r="HS331" s="562"/>
      <c r="HT331" s="561"/>
      <c r="HU331" s="563"/>
      <c r="HV331" s="85"/>
      <c r="HW331" s="576"/>
      <c r="HX331" s="577"/>
      <c r="HY331" s="578"/>
      <c r="HZ331" s="579"/>
      <c r="IA331" s="580"/>
      <c r="IB331" s="581"/>
      <c r="IC331" s="582"/>
      <c r="ID331" s="579"/>
      <c r="IE331" s="587"/>
      <c r="IF331" s="584"/>
      <c r="IG331" s="219"/>
      <c r="IH331" s="455"/>
      <c r="II331" s="456"/>
      <c r="IJ331" s="457"/>
      <c r="IK331" s="137"/>
      <c r="IL331" s="479"/>
      <c r="IM331" s="459"/>
      <c r="IN331" s="460"/>
      <c r="IO331" s="461"/>
      <c r="IP331" s="462"/>
      <c r="IQ331" s="463"/>
      <c r="IR331" s="464"/>
      <c r="IS331" s="465"/>
      <c r="IT331" s="466"/>
      <c r="IU331" s="466"/>
      <c r="IV331" s="467"/>
    </row>
    <row r="332" spans="219:256" ht="12" thickBot="1">
      <c r="HK332" s="564"/>
      <c r="HL332" s="559"/>
      <c r="HM332" s="558"/>
      <c r="HN332" s="559"/>
      <c r="HO332" s="585"/>
      <c r="HP332" s="586"/>
      <c r="HQ332" s="561"/>
      <c r="HR332" s="562"/>
      <c r="HS332" s="562"/>
      <c r="HT332" s="561"/>
      <c r="HU332" s="563"/>
      <c r="HV332" s="85"/>
      <c r="HW332" s="588"/>
      <c r="HX332" s="589"/>
      <c r="HY332" s="590"/>
      <c r="HZ332" s="591"/>
      <c r="IA332" s="592"/>
      <c r="IB332" s="593"/>
      <c r="IC332" s="594"/>
      <c r="ID332" s="591"/>
      <c r="IE332" s="608"/>
      <c r="IF332" s="595"/>
      <c r="IG332" s="219"/>
      <c r="IH332" s="596"/>
      <c r="II332" s="597"/>
      <c r="IJ332" s="598"/>
      <c r="IK332" s="207"/>
      <c r="IL332" s="208"/>
      <c r="IM332" s="599"/>
      <c r="IN332" s="600"/>
      <c r="IO332" s="601"/>
      <c r="IP332" s="602"/>
      <c r="IQ332" s="603"/>
      <c r="IR332" s="604"/>
      <c r="IS332" s="605"/>
      <c r="IT332" s="606"/>
      <c r="IU332" s="606"/>
      <c r="IV332" s="607"/>
    </row>
    <row r="333" spans="219:256" ht="12" thickBot="1">
      <c r="HK333" s="564"/>
      <c r="HL333" s="559"/>
      <c r="HM333" s="558"/>
      <c r="HN333" s="559"/>
      <c r="HO333" s="585"/>
      <c r="HP333" s="586"/>
      <c r="HQ333" s="561"/>
      <c r="HR333" s="562"/>
      <c r="HS333" s="562"/>
      <c r="HT333" s="561"/>
      <c r="HU333" s="563"/>
      <c r="HV333" s="85"/>
      <c r="HW333" s="588"/>
      <c r="HX333" s="589"/>
      <c r="HY333" s="590"/>
      <c r="HZ333" s="609"/>
      <c r="IA333" s="610"/>
      <c r="IB333" s="593"/>
      <c r="IC333" s="594"/>
      <c r="ID333" s="609"/>
      <c r="IE333" s="583"/>
      <c r="IF333" s="595"/>
      <c r="IG333" s="219"/>
      <c r="IH333" s="611"/>
      <c r="II333" s="536"/>
      <c r="IJ333" s="612"/>
      <c r="IK333" s="613"/>
      <c r="IL333" s="614"/>
      <c r="IM333" s="615"/>
      <c r="IN333" s="616"/>
      <c r="IO333" s="617"/>
      <c r="IP333" s="618"/>
      <c r="IQ333" s="617"/>
      <c r="IR333" s="617"/>
      <c r="IS333" s="616"/>
      <c r="IT333" s="616"/>
      <c r="IU333" s="616"/>
      <c r="IV333" s="619"/>
    </row>
    <row r="334" spans="219:256" ht="12" thickBot="1">
      <c r="HK334" s="564"/>
      <c r="HL334" s="559"/>
      <c r="HM334" s="558"/>
      <c r="HN334" s="559"/>
      <c r="HO334" s="585"/>
      <c r="HP334" s="586"/>
      <c r="HQ334" s="561"/>
      <c r="HR334" s="562"/>
      <c r="HS334" s="562"/>
      <c r="HT334" s="561"/>
      <c r="HU334" s="563"/>
      <c r="HV334" s="85"/>
      <c r="HW334" s="588"/>
      <c r="HX334" s="589"/>
      <c r="HY334" s="590"/>
      <c r="HZ334" s="609"/>
      <c r="IA334" s="610"/>
      <c r="IB334" s="593"/>
      <c r="IC334" s="594"/>
      <c r="ID334" s="609"/>
      <c r="IE334" s="583"/>
      <c r="IF334" s="595"/>
      <c r="IG334" s="219"/>
      <c r="IH334" s="620"/>
      <c r="II334" s="621"/>
      <c r="IJ334" s="622"/>
      <c r="IK334" s="622"/>
      <c r="IL334" s="219"/>
      <c r="IM334" s="219"/>
      <c r="IN334" s="219"/>
      <c r="IO334" s="219"/>
      <c r="IP334" s="219"/>
      <c r="IQ334" s="219"/>
      <c r="IR334" s="219"/>
      <c r="IS334" s="219"/>
      <c r="IT334" s="219"/>
      <c r="IU334" s="374"/>
      <c r="IV334" s="623"/>
    </row>
    <row r="335" spans="219:256" ht="12" thickBot="1">
      <c r="HK335" s="564"/>
      <c r="HL335" s="559"/>
      <c r="HM335" s="558"/>
      <c r="HN335" s="559"/>
      <c r="HO335" s="585"/>
      <c r="HP335" s="586"/>
      <c r="HQ335" s="561"/>
      <c r="HR335" s="562"/>
      <c r="HS335" s="562"/>
      <c r="HT335" s="561"/>
      <c r="HU335" s="563"/>
      <c r="HV335" s="85"/>
      <c r="HW335" s="588"/>
      <c r="HX335" s="589"/>
      <c r="HY335" s="590"/>
      <c r="HZ335" s="609"/>
      <c r="IA335" s="610"/>
      <c r="IB335" s="593"/>
      <c r="IC335" s="594"/>
      <c r="ID335" s="609"/>
      <c r="IE335" s="583"/>
      <c r="IF335" s="595"/>
      <c r="IG335" s="219"/>
      <c r="IH335" s="624"/>
      <c r="II335" s="101"/>
      <c r="IJ335" s="100"/>
      <c r="IK335" s="100"/>
      <c r="IL335" s="100"/>
      <c r="IM335" s="98"/>
      <c r="IN335" s="621"/>
      <c r="IO335" s="621"/>
      <c r="IP335" s="101"/>
      <c r="IQ335" s="100"/>
      <c r="IR335" s="100"/>
      <c r="IS335" s="100"/>
      <c r="IT335" s="98"/>
      <c r="IU335" s="374"/>
      <c r="IV335" s="623"/>
    </row>
    <row r="336" spans="219:256">
      <c r="HK336" s="564"/>
      <c r="HL336" s="559"/>
      <c r="HM336" s="558"/>
      <c r="HN336" s="559"/>
      <c r="HO336" s="585"/>
      <c r="HP336" s="586"/>
      <c r="HQ336" s="561"/>
      <c r="HR336" s="562"/>
      <c r="HS336" s="562"/>
      <c r="HT336" s="561"/>
      <c r="HU336" s="563"/>
      <c r="HV336" s="85"/>
      <c r="HW336" s="588"/>
      <c r="HX336" s="589"/>
      <c r="HY336" s="590"/>
      <c r="HZ336" s="609"/>
      <c r="IA336" s="610"/>
      <c r="IB336" s="593"/>
      <c r="IC336" s="594"/>
      <c r="ID336" s="609"/>
      <c r="IE336" s="583"/>
      <c r="IF336" s="595"/>
      <c r="IG336" s="219"/>
      <c r="IH336" s="624"/>
      <c r="II336" s="625"/>
      <c r="IJ336" s="626"/>
      <c r="IK336" s="627"/>
      <c r="IL336" s="627"/>
      <c r="IM336" s="628"/>
      <c r="IN336" s="621"/>
      <c r="IO336" s="621"/>
      <c r="IP336" s="625"/>
      <c r="IQ336" s="626"/>
      <c r="IR336" s="627"/>
      <c r="IS336" s="627"/>
      <c r="IT336" s="628"/>
      <c r="IU336" s="374"/>
      <c r="IV336" s="623"/>
    </row>
    <row r="337" spans="219:256">
      <c r="HK337" s="564"/>
      <c r="HL337" s="559"/>
      <c r="HM337" s="558"/>
      <c r="HN337" s="559"/>
      <c r="HO337" s="585"/>
      <c r="HP337" s="586"/>
      <c r="HQ337" s="561"/>
      <c r="HR337" s="562"/>
      <c r="HS337" s="562"/>
      <c r="HT337" s="561"/>
      <c r="HU337" s="563"/>
      <c r="HV337" s="85"/>
      <c r="HW337" s="588"/>
      <c r="HX337" s="589"/>
      <c r="HY337" s="590"/>
      <c r="HZ337" s="609"/>
      <c r="IA337" s="610"/>
      <c r="IB337" s="593"/>
      <c r="IC337" s="594"/>
      <c r="ID337" s="609"/>
      <c r="IE337" s="634"/>
      <c r="IF337" s="595"/>
      <c r="IG337" s="219"/>
      <c r="IH337" s="624"/>
      <c r="II337" s="455"/>
      <c r="IJ337" s="629"/>
      <c r="IK337" s="630"/>
      <c r="IL337" s="631"/>
      <c r="IM337" s="632"/>
      <c r="IN337" s="621"/>
      <c r="IO337" s="621"/>
      <c r="IP337" s="455"/>
      <c r="IQ337" s="629"/>
      <c r="IR337" s="630"/>
      <c r="IS337" s="631"/>
      <c r="IT337" s="633"/>
      <c r="IU337" s="374"/>
      <c r="IV337" s="623"/>
    </row>
    <row r="338" spans="219:256">
      <c r="HK338" s="564"/>
      <c r="HL338" s="559"/>
      <c r="HM338" s="558"/>
      <c r="HN338" s="559"/>
      <c r="HO338" s="585"/>
      <c r="HP338" s="586"/>
      <c r="HQ338" s="561"/>
      <c r="HR338" s="562"/>
      <c r="HS338" s="562"/>
      <c r="HT338" s="561"/>
      <c r="HU338" s="563"/>
      <c r="HV338" s="85"/>
      <c r="HW338" s="588"/>
      <c r="HX338" s="589"/>
      <c r="HY338" s="590"/>
      <c r="HZ338" s="609"/>
      <c r="IA338" s="610"/>
      <c r="IB338" s="593"/>
      <c r="IC338" s="594"/>
      <c r="ID338" s="609"/>
      <c r="IE338" s="583"/>
      <c r="IF338" s="595"/>
      <c r="IG338" s="219"/>
      <c r="IH338" s="624"/>
      <c r="II338" s="455"/>
      <c r="IJ338" s="629"/>
      <c r="IK338" s="630"/>
      <c r="IL338" s="631"/>
      <c r="IM338" s="632"/>
      <c r="IN338" s="621"/>
      <c r="IO338" s="621"/>
      <c r="IP338" s="455"/>
      <c r="IQ338" s="629"/>
      <c r="IR338" s="630"/>
      <c r="IS338" s="631"/>
      <c r="IT338" s="632"/>
      <c r="IU338" s="374"/>
      <c r="IV338" s="623"/>
    </row>
    <row r="339" spans="219:256">
      <c r="HK339" s="564"/>
      <c r="HL339" s="559"/>
      <c r="HM339" s="558"/>
      <c r="HN339" s="559"/>
      <c r="HO339" s="585"/>
      <c r="HP339" s="586"/>
      <c r="HQ339" s="561"/>
      <c r="HR339" s="562"/>
      <c r="HS339" s="562"/>
      <c r="HT339" s="561"/>
      <c r="HU339" s="563"/>
      <c r="HV339" s="85"/>
      <c r="HW339" s="588"/>
      <c r="HX339" s="589"/>
      <c r="HY339" s="590"/>
      <c r="HZ339" s="591"/>
      <c r="IA339" s="636"/>
      <c r="IB339" s="593"/>
      <c r="IC339" s="594"/>
      <c r="ID339" s="591"/>
      <c r="IE339" s="637"/>
      <c r="IF339" s="595"/>
      <c r="IG339" s="219"/>
      <c r="IH339" s="624"/>
      <c r="II339" s="455"/>
      <c r="IJ339" s="629"/>
      <c r="IK339" s="630"/>
      <c r="IL339" s="631"/>
      <c r="IM339" s="632"/>
      <c r="IN339" s="621"/>
      <c r="IO339" s="621"/>
      <c r="IP339" s="455"/>
      <c r="IQ339" s="629"/>
      <c r="IR339" s="630"/>
      <c r="IS339" s="631"/>
      <c r="IT339" s="632"/>
      <c r="IU339" s="374"/>
      <c r="IV339" s="623"/>
    </row>
    <row r="340" spans="219:256">
      <c r="HK340" s="564"/>
      <c r="HL340" s="559"/>
      <c r="HM340" s="558"/>
      <c r="HN340" s="559"/>
      <c r="HO340" s="585"/>
      <c r="HP340" s="586"/>
      <c r="HQ340" s="561"/>
      <c r="HR340" s="562"/>
      <c r="HS340" s="562"/>
      <c r="HT340" s="561"/>
      <c r="HU340" s="563"/>
      <c r="HV340" s="85"/>
      <c r="HW340" s="588"/>
      <c r="HX340" s="589"/>
      <c r="HY340" s="590"/>
      <c r="HZ340" s="609"/>
      <c r="IA340" s="636"/>
      <c r="IB340" s="593"/>
      <c r="IC340" s="594"/>
      <c r="ID340" s="609"/>
      <c r="IE340" s="637"/>
      <c r="IF340" s="595"/>
      <c r="IG340" s="638"/>
      <c r="IH340" s="624"/>
      <c r="II340" s="455"/>
      <c r="IJ340" s="629"/>
      <c r="IK340" s="630"/>
      <c r="IL340" s="631"/>
      <c r="IM340" s="632"/>
      <c r="IN340" s="621"/>
      <c r="IO340" s="621"/>
      <c r="IP340" s="455"/>
      <c r="IQ340" s="629"/>
      <c r="IR340" s="630"/>
      <c r="IS340" s="631"/>
      <c r="IT340" s="633"/>
      <c r="IU340" s="374"/>
      <c r="IV340" s="623"/>
    </row>
    <row r="341" spans="219:256">
      <c r="HK341" s="564"/>
      <c r="HL341" s="559"/>
      <c r="HM341" s="558"/>
      <c r="HN341" s="559"/>
      <c r="HO341" s="585"/>
      <c r="HP341" s="586"/>
      <c r="HQ341" s="561"/>
      <c r="HR341" s="562"/>
      <c r="HS341" s="562"/>
      <c r="HT341" s="561"/>
      <c r="HU341" s="563"/>
      <c r="HV341" s="85"/>
      <c r="HW341" s="588"/>
      <c r="HX341" s="589"/>
      <c r="HY341" s="590"/>
      <c r="HZ341" s="609"/>
      <c r="IA341" s="636"/>
      <c r="IB341" s="593"/>
      <c r="IC341" s="594"/>
      <c r="ID341" s="609"/>
      <c r="IE341" s="637"/>
      <c r="IF341" s="595"/>
      <c r="IG341" s="219"/>
      <c r="IH341" s="624"/>
      <c r="II341" s="455"/>
      <c r="IJ341" s="629"/>
      <c r="IK341" s="630"/>
      <c r="IL341" s="631"/>
      <c r="IM341" s="632"/>
      <c r="IN341" s="621"/>
      <c r="IO341" s="621"/>
      <c r="IP341" s="455"/>
      <c r="IQ341" s="629"/>
      <c r="IR341" s="630"/>
      <c r="IS341" s="631"/>
      <c r="IT341" s="633"/>
      <c r="IU341" s="374"/>
      <c r="IV341" s="623"/>
    </row>
    <row r="342" spans="219:256">
      <c r="HK342" s="564"/>
      <c r="HL342" s="559"/>
      <c r="HM342" s="558"/>
      <c r="HN342" s="559"/>
      <c r="HO342" s="585"/>
      <c r="HP342" s="586"/>
      <c r="HQ342" s="561"/>
      <c r="HR342" s="562"/>
      <c r="HS342" s="562"/>
      <c r="HT342" s="561"/>
      <c r="HU342" s="563"/>
      <c r="HV342" s="85"/>
      <c r="HW342" s="588"/>
      <c r="HX342" s="589"/>
      <c r="HY342" s="590"/>
      <c r="HZ342" s="591"/>
      <c r="IA342" s="610"/>
      <c r="IB342" s="593"/>
      <c r="IC342" s="594"/>
      <c r="ID342" s="591"/>
      <c r="IE342" s="608"/>
      <c r="IF342" s="595"/>
      <c r="IG342" s="219"/>
      <c r="IH342" s="624"/>
      <c r="II342" s="455"/>
      <c r="IJ342" s="629"/>
      <c r="IK342" s="630"/>
      <c r="IL342" s="631"/>
      <c r="IM342" s="632"/>
      <c r="IN342" s="621"/>
      <c r="IO342" s="621"/>
      <c r="IP342" s="455"/>
      <c r="IQ342" s="629"/>
      <c r="IR342" s="630"/>
      <c r="IS342" s="631"/>
      <c r="IT342" s="633"/>
      <c r="IU342" s="374"/>
      <c r="IV342" s="623"/>
    </row>
    <row r="343" spans="219:256">
      <c r="HK343" s="564"/>
      <c r="HL343" s="559"/>
      <c r="HM343" s="558"/>
      <c r="HN343" s="559"/>
      <c r="HO343" s="585"/>
      <c r="HP343" s="586"/>
      <c r="HQ343" s="561"/>
      <c r="HR343" s="562"/>
      <c r="HS343" s="562"/>
      <c r="HT343" s="561"/>
      <c r="HU343" s="563"/>
      <c r="HV343" s="85"/>
      <c r="HW343" s="588"/>
      <c r="HX343" s="589"/>
      <c r="HY343" s="590"/>
      <c r="HZ343" s="609"/>
      <c r="IA343" s="610"/>
      <c r="IB343" s="593"/>
      <c r="IC343" s="594"/>
      <c r="ID343" s="609"/>
      <c r="IE343" s="608"/>
      <c r="IF343" s="595"/>
      <c r="IG343" s="219"/>
      <c r="IH343" s="624"/>
      <c r="II343" s="455"/>
      <c r="IJ343" s="629"/>
      <c r="IK343" s="630"/>
      <c r="IL343" s="631"/>
      <c r="IM343" s="632"/>
      <c r="IN343" s="621"/>
      <c r="IO343" s="621"/>
      <c r="IP343" s="455"/>
      <c r="IQ343" s="629"/>
      <c r="IR343" s="630"/>
      <c r="IS343" s="631"/>
      <c r="IT343" s="633"/>
      <c r="IU343" s="374"/>
      <c r="IV343" s="623"/>
    </row>
    <row r="344" spans="219:256" ht="12" thickBot="1">
      <c r="HK344" s="564"/>
      <c r="HL344" s="559"/>
      <c r="HM344" s="558"/>
      <c r="HN344" s="559"/>
      <c r="HO344" s="585"/>
      <c r="HP344" s="586"/>
      <c r="HQ344" s="561"/>
      <c r="HR344" s="562"/>
      <c r="HS344" s="562"/>
      <c r="HT344" s="561"/>
      <c r="HU344" s="563"/>
      <c r="HV344" s="85"/>
      <c r="HW344" s="639"/>
      <c r="HX344" s="640"/>
      <c r="HY344" s="641"/>
      <c r="HZ344" s="642"/>
      <c r="IA344" s="643"/>
      <c r="IB344" s="644"/>
      <c r="IC344" s="645"/>
      <c r="ID344" s="642"/>
      <c r="IE344" s="647"/>
      <c r="IF344" s="646"/>
      <c r="IG344" s="219"/>
      <c r="IH344" s="624"/>
      <c r="II344" s="455"/>
      <c r="IJ344" s="629"/>
      <c r="IK344" s="630"/>
      <c r="IL344" s="631"/>
      <c r="IM344" s="632"/>
      <c r="IN344" s="621"/>
      <c r="IO344" s="621"/>
      <c r="IP344" s="455"/>
      <c r="IQ344" s="629"/>
      <c r="IR344" s="630"/>
      <c r="IS344" s="631"/>
      <c r="IT344" s="633"/>
      <c r="IU344" s="374"/>
      <c r="IV344" s="623"/>
    </row>
    <row r="345" spans="219:256" ht="12" thickBot="1">
      <c r="HK345" s="564"/>
      <c r="HL345" s="559"/>
      <c r="HM345" s="558"/>
      <c r="HN345" s="559"/>
      <c r="HO345" s="585"/>
      <c r="HP345" s="586"/>
      <c r="HQ345" s="561"/>
      <c r="HR345" s="562"/>
      <c r="HS345" s="562"/>
      <c r="HT345" s="561"/>
      <c r="HU345" s="563"/>
      <c r="HV345" s="85"/>
      <c r="HW345" s="648"/>
      <c r="HX345" s="649"/>
      <c r="HY345" s="650"/>
      <c r="HZ345" s="651"/>
      <c r="IA345" s="651"/>
      <c r="IB345" s="652"/>
      <c r="IC345" s="650"/>
      <c r="ID345" s="651"/>
      <c r="IE345" s="651"/>
      <c r="IF345" s="652"/>
      <c r="IG345" s="219"/>
      <c r="IH345" s="624"/>
      <c r="II345" s="455"/>
      <c r="IJ345" s="629"/>
      <c r="IK345" s="630"/>
      <c r="IL345" s="631"/>
      <c r="IM345" s="632"/>
      <c r="IN345" s="621"/>
      <c r="IO345" s="621"/>
      <c r="IP345" s="455"/>
      <c r="IQ345" s="629"/>
      <c r="IR345" s="630"/>
      <c r="IS345" s="631"/>
      <c r="IT345" s="633"/>
      <c r="IU345" s="374"/>
      <c r="IV345" s="623"/>
    </row>
    <row r="346" spans="219:256" ht="12" thickBot="1">
      <c r="HK346" s="564"/>
      <c r="HL346" s="559"/>
      <c r="HM346" s="558"/>
      <c r="HN346" s="559"/>
      <c r="HO346" s="585"/>
      <c r="HP346" s="586"/>
      <c r="HQ346" s="561"/>
      <c r="HR346" s="562"/>
      <c r="HS346" s="562"/>
      <c r="HT346" s="561"/>
      <c r="HU346" s="563"/>
      <c r="HV346" s="85"/>
      <c r="HW346" s="653"/>
      <c r="HX346" s="654"/>
      <c r="HY346" s="655"/>
      <c r="HZ346" s="656"/>
      <c r="IA346" s="657"/>
      <c r="IB346" s="658"/>
      <c r="IC346" s="659"/>
      <c r="ID346" s="660"/>
      <c r="IE346" s="661"/>
      <c r="IF346" s="662"/>
      <c r="IG346" s="219"/>
      <c r="IH346" s="624"/>
      <c r="II346" s="455"/>
      <c r="IJ346" s="629"/>
      <c r="IK346" s="630"/>
      <c r="IL346" s="631"/>
      <c r="IM346" s="632"/>
      <c r="IN346" s="621"/>
      <c r="IO346" s="621"/>
      <c r="IP346" s="455"/>
      <c r="IQ346" s="629"/>
      <c r="IR346" s="630"/>
      <c r="IS346" s="631"/>
      <c r="IT346" s="633"/>
      <c r="IU346" s="374"/>
      <c r="IV346" s="623"/>
    </row>
    <row r="347" spans="219:256" ht="12" thickBot="1">
      <c r="HK347" s="564"/>
      <c r="HL347" s="559"/>
      <c r="HM347" s="558"/>
      <c r="HN347" s="559"/>
      <c r="HO347" s="585"/>
      <c r="HP347" s="586"/>
      <c r="HQ347" s="561"/>
      <c r="HR347" s="562"/>
      <c r="HS347" s="562"/>
      <c r="HT347" s="561"/>
      <c r="HU347" s="563"/>
      <c r="HV347" s="85"/>
      <c r="HW347" s="663"/>
      <c r="HX347" s="664"/>
      <c r="HY347" s="621"/>
      <c r="HZ347" s="621"/>
      <c r="IA347" s="664"/>
      <c r="IB347" s="665"/>
      <c r="IC347" s="665"/>
      <c r="ID347" s="665"/>
      <c r="IE347" s="666"/>
      <c r="IF347" s="667"/>
      <c r="IG347" s="219"/>
      <c r="IH347" s="624"/>
      <c r="II347" s="455"/>
      <c r="IJ347" s="629"/>
      <c r="IK347" s="668"/>
      <c r="IL347" s="669"/>
      <c r="IM347" s="670"/>
      <c r="IN347" s="621"/>
      <c r="IO347" s="621"/>
      <c r="IP347" s="455"/>
      <c r="IQ347" s="629"/>
      <c r="IR347" s="668"/>
      <c r="IS347" s="669"/>
      <c r="IT347" s="671"/>
      <c r="IU347" s="374"/>
      <c r="IV347" s="623"/>
    </row>
    <row r="348" spans="219:256" ht="12" thickBot="1">
      <c r="HK348" s="564"/>
      <c r="HL348" s="559"/>
      <c r="HM348" s="558"/>
      <c r="HN348" s="559"/>
      <c r="HO348" s="585"/>
      <c r="HP348" s="586"/>
      <c r="HQ348" s="561"/>
      <c r="HR348" s="562"/>
      <c r="HS348" s="562"/>
      <c r="HT348" s="561"/>
      <c r="HU348" s="563"/>
      <c r="HV348" s="85"/>
      <c r="HW348" s="682"/>
      <c r="HX348" s="683"/>
      <c r="HY348" s="684"/>
      <c r="HZ348" s="684"/>
      <c r="IA348" s="685"/>
      <c r="IB348" s="686"/>
      <c r="IC348" s="686"/>
      <c r="ID348" s="686"/>
      <c r="IE348" s="688"/>
      <c r="IF348" s="689"/>
      <c r="IG348" s="219"/>
      <c r="IH348" s="690"/>
      <c r="II348" s="691"/>
      <c r="IJ348" s="692"/>
      <c r="IK348" s="692"/>
      <c r="IL348" s="693"/>
      <c r="IM348" s="694"/>
      <c r="IN348" s="684"/>
      <c r="IO348" s="684"/>
      <c r="IP348" s="691"/>
      <c r="IQ348" s="692"/>
      <c r="IR348" s="692"/>
      <c r="IS348" s="693"/>
      <c r="IT348" s="694"/>
      <c r="IU348" s="695"/>
      <c r="IV348" s="696"/>
    </row>
    <row r="349" spans="219:256" ht="12" thickBot="1">
      <c r="HK349" s="679"/>
      <c r="HL349" s="674"/>
      <c r="HM349" s="673"/>
      <c r="HN349" s="674"/>
      <c r="HO349" s="680"/>
      <c r="HP349" s="681"/>
      <c r="HQ349" s="676"/>
      <c r="HR349" s="677"/>
      <c r="HS349" s="677"/>
      <c r="HT349" s="676"/>
      <c r="HU349" s="678"/>
      <c r="HV349" s="85"/>
      <c r="HW349" s="86"/>
      <c r="HX349" s="85"/>
      <c r="HY349" s="85"/>
      <c r="HZ349" s="85"/>
      <c r="IA349" s="85"/>
      <c r="IB349" s="85"/>
      <c r="IC349" s="85"/>
      <c r="ID349" s="85"/>
      <c r="IE349" s="85"/>
      <c r="IF349" s="85"/>
      <c r="IG349" s="85"/>
      <c r="IH349" s="85"/>
      <c r="II349" s="85"/>
      <c r="IJ349" s="85"/>
      <c r="IK349" s="85"/>
      <c r="IL349" s="85"/>
      <c r="IM349" s="85"/>
      <c r="IN349" s="85"/>
      <c r="IO349" s="85"/>
      <c r="IP349" s="85"/>
      <c r="IQ349" s="85"/>
      <c r="IR349" s="85"/>
      <c r="IS349" s="85"/>
      <c r="IT349" s="85"/>
      <c r="IU349" s="85"/>
      <c r="IV349" s="85"/>
    </row>
    <row r="350" spans="219:256" ht="12" thickBot="1">
      <c r="HK350" s="86"/>
      <c r="HL350" s="85"/>
      <c r="HM350" s="85"/>
      <c r="HN350" s="85"/>
      <c r="HO350" s="85"/>
      <c r="HP350" s="85"/>
      <c r="HQ350" s="85"/>
      <c r="HR350" s="85"/>
      <c r="HS350" s="85"/>
      <c r="HT350" s="85"/>
      <c r="HU350" s="85"/>
      <c r="HV350" s="228"/>
      <c r="HW350" s="382"/>
      <c r="HX350" s="383"/>
      <c r="HY350" s="383"/>
      <c r="HZ350" s="383"/>
      <c r="IA350" s="706"/>
      <c r="IB350" s="707"/>
      <c r="IC350" s="708"/>
      <c r="ID350" s="709"/>
      <c r="IE350" s="710"/>
      <c r="IF350" s="711"/>
      <c r="IG350" s="228"/>
      <c r="IH350" s="228"/>
      <c r="II350" s="228"/>
      <c r="IJ350" s="228"/>
      <c r="IK350" s="228"/>
      <c r="IL350" s="228"/>
      <c r="IM350" s="228"/>
      <c r="IN350" s="228"/>
      <c r="IO350" s="228"/>
      <c r="IP350" s="228"/>
      <c r="IQ350" s="228"/>
      <c r="IR350" s="228"/>
      <c r="IS350" s="228"/>
      <c r="IT350" s="228"/>
      <c r="IU350" s="228"/>
      <c r="IV350" s="228"/>
    </row>
    <row r="351" spans="219:256" ht="12" thickBot="1">
      <c r="HK351" s="703"/>
      <c r="HL351" s="704"/>
      <c r="HM351" s="704"/>
      <c r="HN351" s="704"/>
      <c r="HO351" s="704"/>
      <c r="HP351" s="704"/>
      <c r="HQ351" s="704"/>
      <c r="HR351" s="704"/>
      <c r="HS351" s="704"/>
      <c r="HT351" s="704"/>
      <c r="HU351" s="705"/>
      <c r="HV351" s="228"/>
      <c r="HW351" s="726"/>
      <c r="HX351" s="727"/>
      <c r="HY351" s="728"/>
      <c r="HZ351" s="729"/>
      <c r="IA351" s="730"/>
      <c r="IB351" s="731"/>
      <c r="IC351" s="732"/>
      <c r="ID351" s="733"/>
      <c r="IE351" s="734"/>
      <c r="IF351" s="735"/>
      <c r="IG351" s="228"/>
      <c r="IH351" s="228"/>
      <c r="II351" s="228"/>
      <c r="IJ351" s="228"/>
      <c r="IK351" s="228"/>
      <c r="IL351" s="228"/>
      <c r="IM351" s="228"/>
      <c r="IN351" s="228"/>
      <c r="IO351" s="228"/>
      <c r="IP351" s="228"/>
      <c r="IQ351" s="228"/>
      <c r="IR351" s="228"/>
      <c r="IS351" s="228"/>
      <c r="IT351" s="228"/>
      <c r="IU351" s="228"/>
      <c r="IV351" s="228"/>
    </row>
    <row r="352" spans="219:256" ht="12" thickBot="1">
      <c r="HK352" s="866"/>
      <c r="HL352" s="867"/>
      <c r="HM352" s="868"/>
      <c r="HN352" s="869"/>
      <c r="HO352" s="868"/>
      <c r="HP352" s="869"/>
      <c r="HQ352" s="870"/>
      <c r="HR352" s="871"/>
      <c r="HS352" s="723"/>
      <c r="HT352" s="724"/>
      <c r="HU352" s="725"/>
      <c r="HV352" s="228"/>
      <c r="HW352" s="748"/>
      <c r="HX352" s="749"/>
      <c r="HY352" s="749"/>
      <c r="HZ352" s="749"/>
      <c r="IA352" s="749"/>
      <c r="IB352" s="749"/>
      <c r="IC352" s="749"/>
      <c r="ID352" s="750"/>
      <c r="IE352" s="750"/>
      <c r="IF352" s="751"/>
      <c r="IG352" s="228"/>
      <c r="IH352" s="228"/>
      <c r="II352" s="228"/>
      <c r="IJ352" s="228"/>
      <c r="IK352" s="228"/>
      <c r="IL352" s="228"/>
      <c r="IM352" s="228"/>
      <c r="IN352" s="228"/>
      <c r="IO352" s="228"/>
      <c r="IP352" s="228"/>
      <c r="IQ352" s="228"/>
      <c r="IR352" s="228"/>
      <c r="IS352" s="228"/>
      <c r="IT352" s="228"/>
      <c r="IU352" s="228"/>
      <c r="IV352" s="228"/>
    </row>
    <row r="353" spans="219:256">
      <c r="HK353" s="872"/>
      <c r="HL353" s="873"/>
      <c r="HM353" s="874"/>
      <c r="HN353" s="874"/>
      <c r="HO353" s="874"/>
      <c r="HP353" s="874"/>
      <c r="HQ353" s="875"/>
      <c r="HR353" s="876"/>
      <c r="HS353" s="877"/>
      <c r="HT353" s="877"/>
      <c r="HU353" s="747"/>
      <c r="HV353" s="228"/>
      <c r="HW353" s="764"/>
      <c r="HX353" s="765"/>
      <c r="HY353" s="766"/>
      <c r="HZ353" s="767"/>
      <c r="IA353" s="768"/>
      <c r="IB353" s="769"/>
      <c r="IC353" s="770"/>
      <c r="ID353" s="771"/>
      <c r="IE353" s="772"/>
      <c r="IF353" s="773"/>
      <c r="IG353" s="228"/>
      <c r="IH353" s="228"/>
      <c r="II353" s="228"/>
      <c r="IJ353" s="228"/>
      <c r="IK353" s="228"/>
      <c r="IL353" s="228"/>
      <c r="IM353" s="220"/>
      <c r="IN353" s="220"/>
      <c r="IO353" s="220"/>
      <c r="IP353" s="220"/>
      <c r="IQ353" s="220"/>
      <c r="IR353" s="220"/>
      <c r="IS353" s="220"/>
      <c r="IT353" s="220"/>
      <c r="IU353" s="220"/>
      <c r="IV353" s="220"/>
    </row>
    <row r="354" spans="219:256">
      <c r="HK354" s="878"/>
      <c r="HL354" s="746"/>
      <c r="HM354" s="758"/>
      <c r="HN354" s="759"/>
      <c r="HO354" s="820"/>
      <c r="HP354" s="759"/>
      <c r="HQ354" s="761"/>
      <c r="HR354" s="762"/>
      <c r="HS354" s="608"/>
      <c r="HT354" s="608"/>
      <c r="HU354" s="763"/>
      <c r="HV354" s="228"/>
      <c r="HW354" s="775"/>
      <c r="HX354" s="776"/>
      <c r="HY354" s="777"/>
      <c r="HZ354" s="778"/>
      <c r="IA354" s="779"/>
      <c r="IB354" s="780"/>
      <c r="IC354" s="781"/>
      <c r="ID354" s="782"/>
      <c r="IE354" s="783"/>
      <c r="IF354" s="784"/>
      <c r="IG354" s="228"/>
      <c r="IH354" s="228"/>
      <c r="II354" s="228"/>
      <c r="IJ354" s="228"/>
      <c r="IK354" s="228"/>
      <c r="IL354" s="228"/>
      <c r="IM354" s="220"/>
      <c r="IN354" s="220"/>
      <c r="IO354" s="220"/>
      <c r="IP354" s="220"/>
      <c r="IQ354" s="220"/>
      <c r="IR354" s="220"/>
      <c r="IS354" s="220"/>
      <c r="IT354" s="220"/>
      <c r="IU354" s="220"/>
      <c r="IV354" s="220"/>
    </row>
    <row r="355" spans="219:256">
      <c r="HK355" s="878"/>
      <c r="HL355" s="746"/>
      <c r="HM355" s="760"/>
      <c r="HN355" s="759"/>
      <c r="HO355" s="760"/>
      <c r="HP355" s="759"/>
      <c r="HQ355" s="761"/>
      <c r="HR355" s="762"/>
      <c r="HS355" s="608"/>
      <c r="HT355" s="608"/>
      <c r="HU355" s="763"/>
      <c r="HV355" s="228"/>
      <c r="HW355" s="775"/>
      <c r="HX355" s="776"/>
      <c r="HY355" s="777"/>
      <c r="HZ355" s="789"/>
      <c r="IA355" s="779"/>
      <c r="IB355" s="780"/>
      <c r="IC355" s="790"/>
      <c r="ID355" s="782"/>
      <c r="IE355" s="791"/>
      <c r="IF355" s="792"/>
      <c r="IG355" s="228"/>
      <c r="IH355" s="228"/>
      <c r="II355" s="228"/>
      <c r="IJ355" s="228"/>
      <c r="IK355" s="228"/>
      <c r="IL355" s="228"/>
      <c r="IM355" s="220"/>
      <c r="IN355" s="220"/>
      <c r="IO355" s="220"/>
      <c r="IP355" s="220"/>
      <c r="IQ355" s="220"/>
      <c r="IR355" s="220"/>
      <c r="IS355" s="220"/>
      <c r="IT355" s="220"/>
      <c r="IU355" s="220"/>
      <c r="IV355" s="220"/>
    </row>
    <row r="356" spans="219:256">
      <c r="HK356" s="878"/>
      <c r="HL356" s="746"/>
      <c r="HM356" s="760"/>
      <c r="HN356" s="759"/>
      <c r="HO356" s="760"/>
      <c r="HP356" s="759"/>
      <c r="HQ356" s="761"/>
      <c r="HR356" s="762"/>
      <c r="HS356" s="788"/>
      <c r="HT356" s="788"/>
      <c r="HU356" s="763"/>
      <c r="HV356" s="228"/>
      <c r="HW356" s="775"/>
      <c r="HX356" s="776"/>
      <c r="HY356" s="777"/>
      <c r="HZ356" s="789"/>
      <c r="IA356" s="779"/>
      <c r="IB356" s="780"/>
      <c r="IC356" s="793"/>
      <c r="ID356" s="782"/>
      <c r="IE356" s="791"/>
      <c r="IF356" s="792"/>
      <c r="IG356" s="228"/>
      <c r="IH356" s="228"/>
      <c r="II356" s="228"/>
      <c r="IJ356" s="228"/>
      <c r="IK356" s="228"/>
      <c r="IL356" s="228"/>
      <c r="IM356" s="220"/>
      <c r="IN356" s="220"/>
      <c r="IO356" s="220"/>
      <c r="IP356" s="220"/>
      <c r="IQ356" s="220"/>
      <c r="IR356" s="220"/>
      <c r="IS356" s="220"/>
      <c r="IT356" s="220"/>
      <c r="IU356" s="220"/>
      <c r="IV356" s="220"/>
    </row>
    <row r="357" spans="219:256">
      <c r="HK357" s="878"/>
      <c r="HL357" s="746"/>
      <c r="HM357" s="760"/>
      <c r="HN357" s="759"/>
      <c r="HO357" s="760"/>
      <c r="HP357" s="759"/>
      <c r="HQ357" s="761"/>
      <c r="HR357" s="762"/>
      <c r="HS357" s="788"/>
      <c r="HT357" s="788"/>
      <c r="HU357" s="763"/>
      <c r="HV357" s="228"/>
      <c r="HW357" s="794"/>
      <c r="HX357" s="795"/>
      <c r="HY357" s="796"/>
      <c r="HZ357" s="778"/>
      <c r="IA357" s="797"/>
      <c r="IB357" s="798"/>
      <c r="IC357" s="793"/>
      <c r="ID357" s="799"/>
      <c r="IE357" s="800"/>
      <c r="IF357" s="801"/>
      <c r="IG357" s="228"/>
      <c r="IH357" s="228"/>
      <c r="II357" s="228"/>
      <c r="IJ357" s="228"/>
      <c r="IK357" s="228"/>
      <c r="IL357" s="228"/>
      <c r="IM357" s="220"/>
      <c r="IN357" s="220"/>
      <c r="IO357" s="220"/>
      <c r="IP357" s="220"/>
      <c r="IQ357" s="220"/>
      <c r="IR357" s="220"/>
      <c r="IS357" s="220"/>
      <c r="IT357" s="220"/>
      <c r="IU357" s="220"/>
      <c r="IV357" s="220"/>
    </row>
    <row r="358" spans="219:256" ht="12" thickBot="1">
      <c r="HK358" s="878"/>
      <c r="HL358" s="746"/>
      <c r="HM358" s="760"/>
      <c r="HN358" s="759"/>
      <c r="HO358" s="760"/>
      <c r="HP358" s="759"/>
      <c r="HQ358" s="761"/>
      <c r="HR358" s="762"/>
      <c r="HS358" s="788"/>
      <c r="HT358" s="788"/>
      <c r="HU358" s="763"/>
      <c r="HV358" s="228"/>
      <c r="HW358" s="809"/>
      <c r="HX358" s="810"/>
      <c r="HY358" s="811"/>
      <c r="HZ358" s="812"/>
      <c r="IA358" s="813"/>
      <c r="IB358" s="814"/>
      <c r="IC358" s="815"/>
      <c r="ID358" s="816"/>
      <c r="IE358" s="817"/>
      <c r="IF358" s="818"/>
      <c r="IG358" s="228"/>
      <c r="IH358" s="228"/>
      <c r="II358" s="228"/>
      <c r="IJ358" s="228"/>
      <c r="IK358" s="228"/>
      <c r="IL358" s="228"/>
      <c r="IM358" s="220"/>
      <c r="IN358" s="220"/>
      <c r="IO358" s="220"/>
      <c r="IP358" s="220"/>
      <c r="IQ358" s="220"/>
      <c r="IR358" s="220"/>
      <c r="IS358" s="220"/>
      <c r="IT358" s="220"/>
      <c r="IU358" s="220"/>
      <c r="IV358" s="220"/>
    </row>
    <row r="359" spans="219:256" ht="12" thickBot="1">
      <c r="HK359" s="878"/>
      <c r="HL359" s="746"/>
      <c r="HM359" s="760"/>
      <c r="HN359" s="759"/>
      <c r="HO359" s="760"/>
      <c r="HP359" s="759"/>
      <c r="HQ359" s="761"/>
      <c r="HR359" s="762"/>
      <c r="HS359" s="608"/>
      <c r="HT359" s="608"/>
      <c r="HU359" s="808"/>
      <c r="HV359" s="228"/>
      <c r="HW359" s="228"/>
      <c r="HX359" s="220"/>
      <c r="HY359" s="220"/>
      <c r="HZ359" s="220"/>
      <c r="IA359" s="220"/>
      <c r="IB359" s="220"/>
      <c r="IC359" s="220"/>
      <c r="ID359" s="220"/>
      <c r="IE359" s="220"/>
      <c r="IF359" s="220"/>
      <c r="IG359" s="220"/>
      <c r="IH359" s="220"/>
      <c r="II359" s="228"/>
      <c r="IJ359" s="228"/>
      <c r="IK359" s="228"/>
      <c r="IL359" s="228"/>
      <c r="IM359" s="228"/>
      <c r="IN359" s="228"/>
      <c r="IO359" s="220"/>
      <c r="IP359" s="220"/>
      <c r="IQ359" s="220"/>
      <c r="IR359" s="220"/>
      <c r="IS359" s="220"/>
      <c r="IT359" s="220"/>
      <c r="IU359" s="220"/>
      <c r="IV359" s="220"/>
    </row>
    <row r="360" spans="219:256" ht="12" thickBot="1">
      <c r="HK360" s="879"/>
      <c r="HL360" s="746"/>
      <c r="HM360" s="760"/>
      <c r="HN360" s="759"/>
      <c r="HO360" s="760"/>
      <c r="HP360" s="759"/>
      <c r="HQ360" s="761"/>
      <c r="HR360" s="762"/>
      <c r="HS360" s="788"/>
      <c r="HT360" s="788"/>
      <c r="HU360" s="808"/>
      <c r="HV360" s="228"/>
      <c r="HW360" s="822"/>
      <c r="HX360" s="823"/>
      <c r="HY360" s="702"/>
      <c r="HZ360" s="824"/>
      <c r="IA360" s="824"/>
      <c r="IB360" s="824"/>
      <c r="IC360" s="825"/>
      <c r="ID360" s="826"/>
      <c r="IE360" s="824"/>
      <c r="IF360" s="827"/>
      <c r="IG360" s="220"/>
      <c r="IH360" s="220"/>
      <c r="II360" s="228"/>
      <c r="IJ360" s="228"/>
      <c r="IK360" s="228"/>
      <c r="IL360" s="228"/>
      <c r="IM360" s="228"/>
      <c r="IN360" s="228"/>
      <c r="IO360" s="220"/>
      <c r="IP360" s="220"/>
      <c r="IQ360" s="220"/>
      <c r="IR360" s="220"/>
      <c r="IS360" s="220"/>
      <c r="IT360" s="220"/>
      <c r="IU360" s="220"/>
      <c r="IV360" s="220"/>
    </row>
    <row r="361" spans="219:256">
      <c r="HK361" s="878"/>
      <c r="HL361" s="746"/>
      <c r="HM361" s="760"/>
      <c r="HN361" s="820"/>
      <c r="HO361" s="760"/>
      <c r="HP361" s="820"/>
      <c r="HQ361" s="821"/>
      <c r="HR361" s="762"/>
      <c r="HS361" s="788"/>
      <c r="HT361" s="788"/>
      <c r="HU361" s="808"/>
      <c r="HV361" s="228"/>
      <c r="HW361" s="828"/>
      <c r="HX361" s="829"/>
      <c r="HY361" s="830"/>
      <c r="HZ361" s="831"/>
      <c r="IA361" s="832"/>
      <c r="IB361" s="833"/>
      <c r="IC361" s="831"/>
      <c r="ID361" s="832"/>
      <c r="IE361" s="834"/>
      <c r="IF361" s="835"/>
      <c r="IG361" s="220"/>
      <c r="IH361" s="220"/>
      <c r="II361" s="228"/>
      <c r="IJ361" s="228"/>
      <c r="IK361" s="228"/>
      <c r="IL361" s="228"/>
      <c r="IM361" s="228"/>
      <c r="IN361" s="228"/>
      <c r="IO361" s="220"/>
      <c r="IP361" s="220"/>
      <c r="IQ361" s="220"/>
      <c r="IR361" s="220"/>
      <c r="IS361" s="220"/>
      <c r="IT361" s="220"/>
      <c r="IU361" s="220"/>
      <c r="IV361" s="220"/>
    </row>
    <row r="362" spans="219:256">
      <c r="HK362" s="879"/>
      <c r="HL362" s="746"/>
      <c r="HM362" s="760"/>
      <c r="HN362" s="820"/>
      <c r="HO362" s="760"/>
      <c r="HP362" s="820"/>
      <c r="HQ362" s="821"/>
      <c r="HR362" s="762"/>
      <c r="HS362" s="788"/>
      <c r="HT362" s="788"/>
      <c r="HU362" s="808"/>
      <c r="HV362" s="228"/>
      <c r="HW362" s="837"/>
      <c r="HX362" s="838"/>
      <c r="HY362" s="839"/>
      <c r="HZ362" s="837"/>
      <c r="IA362" s="838"/>
      <c r="IB362" s="839"/>
      <c r="IC362" s="837"/>
      <c r="ID362" s="838"/>
      <c r="IE362" s="840"/>
      <c r="IF362" s="841"/>
      <c r="IG362" s="220"/>
      <c r="IH362" s="220"/>
      <c r="II362" s="228"/>
      <c r="IJ362" s="228"/>
      <c r="IK362" s="228"/>
      <c r="IL362" s="228"/>
      <c r="IM362" s="228"/>
      <c r="IN362" s="228"/>
      <c r="IO362" s="220"/>
      <c r="IP362" s="220"/>
      <c r="IQ362" s="220"/>
      <c r="IR362" s="220"/>
      <c r="IS362" s="220"/>
      <c r="IT362" s="220"/>
      <c r="IU362" s="220"/>
      <c r="IV362" s="220"/>
    </row>
    <row r="363" spans="219:256" ht="12" thickBot="1">
      <c r="HK363" s="879"/>
      <c r="HL363" s="836"/>
      <c r="HM363" s="760"/>
      <c r="HN363" s="820"/>
      <c r="HO363" s="760"/>
      <c r="HP363" s="820"/>
      <c r="HQ363" s="821"/>
      <c r="HR363" s="842"/>
      <c r="HS363" s="788"/>
      <c r="HT363" s="788"/>
      <c r="HU363" s="808"/>
      <c r="HV363" s="228"/>
      <c r="HW363" s="843"/>
      <c r="HX363" s="844"/>
      <c r="HY363" s="845"/>
      <c r="HZ363" s="843"/>
      <c r="IA363" s="844"/>
      <c r="IB363" s="845"/>
      <c r="IC363" s="843"/>
      <c r="ID363" s="844"/>
      <c r="IE363" s="846"/>
      <c r="IF363" s="847"/>
      <c r="IG363" s="220"/>
      <c r="IH363" s="220"/>
      <c r="II363" s="228"/>
      <c r="IJ363" s="228"/>
      <c r="IK363" s="228"/>
      <c r="IL363" s="228"/>
      <c r="IM363" s="228"/>
      <c r="IN363" s="228"/>
      <c r="IO363" s="848"/>
      <c r="IP363" s="848"/>
      <c r="IQ363" s="848"/>
      <c r="IR363" s="849"/>
      <c r="IS363" s="850"/>
      <c r="IT363" s="851"/>
      <c r="IU363" s="852"/>
      <c r="IV363" s="852"/>
    </row>
    <row r="364" spans="219:256" ht="12" thickBot="1">
      <c r="HK364" s="880"/>
      <c r="HL364" s="857"/>
      <c r="HM364" s="858"/>
      <c r="HN364" s="859"/>
      <c r="HO364" s="858"/>
      <c r="HP364" s="859"/>
      <c r="HQ364" s="860"/>
      <c r="HR364" s="861"/>
      <c r="HS364" s="881"/>
      <c r="HT364" s="882"/>
      <c r="HU364" s="862"/>
      <c r="HV364" s="228"/>
      <c r="HW364" s="228"/>
      <c r="HX364" s="855"/>
      <c r="HY364" s="855"/>
      <c r="HZ364" s="855"/>
      <c r="IA364" s="855"/>
      <c r="IB364" s="855"/>
      <c r="IC364" s="855"/>
      <c r="ID364" s="855"/>
      <c r="IE364" s="855"/>
      <c r="IF364" s="855"/>
      <c r="IG364" s="855"/>
      <c r="IH364" s="855"/>
      <c r="II364" s="855"/>
      <c r="IJ364" s="855"/>
      <c r="IK364" s="855"/>
      <c r="IL364" s="855"/>
      <c r="IM364" s="855"/>
      <c r="IN364" s="855"/>
      <c r="IO364" s="855"/>
      <c r="IP364" s="855"/>
      <c r="IQ364" s="855"/>
      <c r="IR364" s="855"/>
      <c r="IS364" s="855"/>
      <c r="IT364" s="855"/>
      <c r="IU364" s="855"/>
      <c r="IV364" s="855"/>
    </row>
    <row r="365" spans="219:256">
      <c r="HK365" s="855"/>
      <c r="HL365" s="855"/>
      <c r="HM365" s="855"/>
      <c r="HN365" s="855"/>
      <c r="HO365" s="855"/>
      <c r="HP365" s="855"/>
      <c r="HQ365" s="855"/>
      <c r="HR365" s="855"/>
      <c r="HS365" s="855"/>
      <c r="HT365" s="855"/>
      <c r="HU365" s="855"/>
      <c r="HV365" s="855"/>
      <c r="HW365" s="855"/>
      <c r="HX365" s="855"/>
      <c r="HY365" s="855"/>
      <c r="HZ365" s="855"/>
      <c r="IA365" s="855"/>
      <c r="IB365" s="855"/>
      <c r="IC365" s="855"/>
      <c r="ID365" s="855"/>
      <c r="IE365" s="855"/>
      <c r="IF365" s="855"/>
      <c r="IG365" s="855"/>
      <c r="IH365" s="855"/>
      <c r="II365" s="855"/>
      <c r="IJ365" s="855"/>
      <c r="IK365" s="855"/>
      <c r="IL365" s="855"/>
      <c r="IM365" s="855"/>
      <c r="IN365" s="855"/>
      <c r="IO365" s="855"/>
      <c r="IP365" s="855"/>
      <c r="IQ365" s="855"/>
      <c r="IR365" s="855"/>
      <c r="IS365" s="855"/>
      <c r="IT365" s="855"/>
      <c r="IU365" s="855"/>
      <c r="IV365" s="855"/>
    </row>
    <row r="366" spans="219:256">
      <c r="HK366" s="855"/>
      <c r="HL366" s="855"/>
      <c r="HM366" s="855"/>
      <c r="HN366" s="855"/>
      <c r="HO366" s="855"/>
      <c r="HP366" s="855"/>
      <c r="HQ366" s="855"/>
      <c r="HR366" s="855"/>
      <c r="HS366" s="855"/>
      <c r="HT366" s="855"/>
      <c r="HU366" s="855"/>
      <c r="HV366" s="855"/>
      <c r="HW366" s="855"/>
      <c r="HX366" s="855"/>
      <c r="HY366" s="855"/>
      <c r="HZ366" s="855"/>
      <c r="IA366" s="855"/>
      <c r="IB366" s="855"/>
      <c r="IC366" s="855"/>
      <c r="ID366" s="855"/>
      <c r="IE366" s="855"/>
      <c r="IF366" s="855"/>
      <c r="IG366" s="855"/>
      <c r="IH366" s="855"/>
      <c r="II366" s="855"/>
      <c r="IJ366" s="855"/>
      <c r="IK366" s="855"/>
      <c r="IL366" s="855"/>
      <c r="IM366" s="855"/>
      <c r="IN366" s="855"/>
      <c r="IO366" s="855"/>
      <c r="IP366" s="855"/>
      <c r="IQ366" s="855"/>
      <c r="IR366" s="855"/>
      <c r="IS366" s="855"/>
      <c r="IT366" s="855"/>
      <c r="IU366" s="855"/>
      <c r="IV366" s="855"/>
    </row>
    <row r="367" spans="219:256">
      <c r="HK367" s="855"/>
      <c r="HL367" s="855"/>
      <c r="HM367" s="855"/>
      <c r="HN367" s="855"/>
      <c r="HO367" s="855"/>
      <c r="HP367" s="855"/>
      <c r="HQ367" s="855"/>
      <c r="HR367" s="855"/>
      <c r="HS367" s="855"/>
      <c r="HT367" s="855"/>
      <c r="HU367" s="855"/>
      <c r="HV367" s="855"/>
      <c r="HW367" s="855"/>
      <c r="HX367" s="855"/>
      <c r="HY367" s="855"/>
      <c r="HZ367" s="855"/>
      <c r="IA367" s="855"/>
      <c r="IB367" s="855"/>
      <c r="IC367" s="855"/>
      <c r="ID367" s="855"/>
      <c r="IE367" s="855"/>
      <c r="IF367" s="855"/>
      <c r="IG367" s="855"/>
      <c r="IH367" s="855"/>
      <c r="II367" s="855"/>
      <c r="IJ367" s="855"/>
      <c r="IK367" s="855"/>
      <c r="IL367" s="855"/>
      <c r="IM367" s="855"/>
      <c r="IN367" s="855"/>
      <c r="IO367" s="855"/>
      <c r="IP367" s="855"/>
      <c r="IQ367" s="855"/>
      <c r="IR367" s="855"/>
      <c r="IS367" s="855"/>
      <c r="IT367" s="855"/>
      <c r="IU367" s="855"/>
      <c r="IV367" s="855"/>
    </row>
    <row r="368" spans="219:256">
      <c r="HK368" s="855"/>
      <c r="HL368" s="855"/>
      <c r="HM368" s="855"/>
      <c r="HN368" s="855"/>
      <c r="HO368" s="855"/>
      <c r="HP368" s="855"/>
      <c r="HQ368" s="855"/>
      <c r="HR368" s="855"/>
      <c r="HS368" s="855"/>
      <c r="HT368" s="855"/>
      <c r="HU368" s="855"/>
      <c r="HV368" s="855"/>
      <c r="HW368" s="855"/>
      <c r="HX368" s="855"/>
      <c r="HY368" s="855"/>
      <c r="HZ368" s="855"/>
      <c r="IA368" s="855"/>
      <c r="IB368" s="855"/>
      <c r="IC368" s="855"/>
      <c r="ID368" s="855"/>
      <c r="IE368" s="855"/>
      <c r="IF368" s="855"/>
      <c r="IG368" s="855"/>
      <c r="IH368" s="855"/>
      <c r="II368" s="855"/>
      <c r="IJ368" s="855"/>
      <c r="IK368" s="855"/>
      <c r="IL368" s="855"/>
      <c r="IM368" s="855"/>
      <c r="IN368" s="855"/>
      <c r="IO368" s="855"/>
      <c r="IP368" s="855"/>
      <c r="IQ368" s="855"/>
      <c r="IR368" s="855"/>
      <c r="IS368" s="855"/>
      <c r="IT368" s="855"/>
      <c r="IU368" s="855"/>
      <c r="IV368" s="855"/>
    </row>
    <row r="369" spans="219:256">
      <c r="HK369" s="855"/>
      <c r="HL369" s="855"/>
      <c r="HM369" s="855"/>
      <c r="HN369" s="855"/>
      <c r="HO369" s="855"/>
      <c r="HP369" s="855"/>
      <c r="HQ369" s="855"/>
      <c r="HR369" s="855"/>
      <c r="HS369" s="855"/>
      <c r="HT369" s="855"/>
      <c r="HU369" s="855"/>
      <c r="HV369" s="855"/>
      <c r="HW369" s="855"/>
      <c r="HX369" s="855"/>
      <c r="HY369" s="855"/>
      <c r="HZ369" s="855"/>
      <c r="IA369" s="855"/>
      <c r="IB369" s="855"/>
      <c r="IC369" s="855"/>
      <c r="ID369" s="855"/>
      <c r="IE369" s="855"/>
      <c r="IF369" s="855"/>
      <c r="IG369" s="855"/>
      <c r="IH369" s="855"/>
      <c r="II369" s="855"/>
      <c r="IJ369" s="855"/>
      <c r="IK369" s="855"/>
      <c r="IL369" s="855"/>
      <c r="IM369" s="855"/>
      <c r="IN369" s="855"/>
      <c r="IO369" s="855"/>
      <c r="IP369" s="855"/>
      <c r="IQ369" s="855"/>
      <c r="IR369" s="855"/>
      <c r="IS369" s="855"/>
      <c r="IT369" s="855"/>
      <c r="IU369" s="855"/>
      <c r="IV369" s="855"/>
    </row>
    <row r="370" spans="219:256">
      <c r="HK370" s="855"/>
      <c r="HL370" s="855"/>
      <c r="HM370" s="855"/>
      <c r="HN370" s="855"/>
      <c r="HO370" s="855"/>
      <c r="HP370" s="855"/>
      <c r="HQ370" s="855"/>
      <c r="HR370" s="855"/>
      <c r="HS370" s="855"/>
      <c r="HT370" s="855"/>
      <c r="HU370" s="855"/>
      <c r="HV370" s="855"/>
      <c r="HW370" s="855"/>
      <c r="HX370" s="855"/>
      <c r="HY370" s="855"/>
      <c r="HZ370" s="855"/>
      <c r="IA370" s="855"/>
      <c r="IB370" s="855"/>
      <c r="IC370" s="855"/>
      <c r="ID370" s="855"/>
      <c r="IE370" s="855"/>
      <c r="IF370" s="855"/>
      <c r="IG370" s="855"/>
      <c r="IH370" s="855"/>
      <c r="II370" s="855"/>
      <c r="IJ370" s="855"/>
      <c r="IK370" s="855"/>
      <c r="IL370" s="855"/>
      <c r="IM370" s="855"/>
      <c r="IN370" s="855"/>
      <c r="IO370" s="855"/>
      <c r="IP370" s="855"/>
      <c r="IQ370" s="855"/>
      <c r="IR370" s="855"/>
      <c r="IS370" s="855"/>
      <c r="IT370" s="855"/>
      <c r="IU370" s="855"/>
      <c r="IV370" s="855"/>
    </row>
    <row r="371" spans="219:256">
      <c r="HK371" s="855"/>
      <c r="HL371" s="855"/>
      <c r="HM371" s="855"/>
      <c r="HN371" s="855"/>
      <c r="HO371" s="855"/>
      <c r="HP371" s="855"/>
      <c r="HQ371" s="855"/>
      <c r="HR371" s="855"/>
      <c r="HS371" s="855"/>
      <c r="HT371" s="855"/>
      <c r="HU371" s="855"/>
      <c r="HV371" s="855"/>
      <c r="HW371" s="855"/>
      <c r="HX371" s="855"/>
      <c r="HY371" s="855"/>
      <c r="HZ371" s="855"/>
      <c r="IA371" s="855"/>
      <c r="IB371" s="855"/>
      <c r="IC371" s="855"/>
      <c r="ID371" s="855"/>
      <c r="IE371" s="855"/>
      <c r="IF371" s="855"/>
      <c r="IG371" s="855"/>
      <c r="IH371" s="855"/>
      <c r="II371" s="855"/>
      <c r="IJ371" s="855"/>
      <c r="IK371" s="855"/>
      <c r="IL371" s="855"/>
      <c r="IM371" s="855"/>
      <c r="IN371" s="855"/>
      <c r="IO371" s="855"/>
      <c r="IP371" s="855"/>
      <c r="IQ371" s="855"/>
      <c r="IR371" s="855"/>
      <c r="IS371" s="855"/>
      <c r="IT371" s="855"/>
      <c r="IU371" s="855"/>
      <c r="IV371" s="855"/>
    </row>
    <row r="372" spans="219:256">
      <c r="HK372" s="855"/>
      <c r="HL372" s="855"/>
      <c r="HM372" s="855"/>
      <c r="HN372" s="855"/>
      <c r="HO372" s="855"/>
      <c r="HP372" s="855"/>
      <c r="HQ372" s="855"/>
      <c r="HR372" s="855"/>
      <c r="HS372" s="855"/>
      <c r="HT372" s="855"/>
      <c r="HU372" s="855"/>
      <c r="HV372" s="855"/>
      <c r="HW372" s="855"/>
      <c r="HX372" s="855"/>
      <c r="HY372" s="855"/>
      <c r="HZ372" s="855"/>
      <c r="IA372" s="855"/>
      <c r="IB372" s="855"/>
      <c r="IC372" s="855"/>
      <c r="ID372" s="855"/>
      <c r="IE372" s="855"/>
      <c r="IF372" s="855"/>
      <c r="IG372" s="855"/>
      <c r="IH372" s="855"/>
      <c r="II372" s="855"/>
      <c r="IJ372" s="855"/>
      <c r="IK372" s="855"/>
      <c r="IL372" s="855"/>
      <c r="IM372" s="855"/>
      <c r="IN372" s="855"/>
      <c r="IO372" s="855"/>
      <c r="IP372" s="855"/>
      <c r="IQ372" s="855"/>
      <c r="IR372" s="855"/>
      <c r="IS372" s="855"/>
      <c r="IT372" s="855"/>
      <c r="IU372" s="855"/>
      <c r="IV372" s="855"/>
    </row>
    <row r="373" spans="219:256">
      <c r="HK373" s="855"/>
      <c r="HL373" s="855"/>
      <c r="HM373" s="855"/>
      <c r="HN373" s="855"/>
      <c r="HO373" s="855"/>
      <c r="HP373" s="855"/>
      <c r="HQ373" s="855"/>
      <c r="HR373" s="855"/>
      <c r="HS373" s="855"/>
      <c r="HT373" s="855"/>
      <c r="HU373" s="855"/>
      <c r="HV373" s="855"/>
      <c r="HW373" s="855"/>
      <c r="HX373" s="855"/>
      <c r="HY373" s="855"/>
      <c r="HZ373" s="855"/>
      <c r="IA373" s="855"/>
      <c r="IB373" s="855"/>
      <c r="IC373" s="855"/>
      <c r="ID373" s="855"/>
      <c r="IE373" s="855"/>
      <c r="IF373" s="855"/>
      <c r="IG373" s="855"/>
      <c r="IH373" s="855"/>
      <c r="II373" s="855"/>
      <c r="IJ373" s="855"/>
      <c r="IK373" s="855"/>
      <c r="IL373" s="855"/>
      <c r="IM373" s="855"/>
      <c r="IN373" s="855"/>
      <c r="IO373" s="855"/>
      <c r="IP373" s="855"/>
      <c r="IQ373" s="855"/>
      <c r="IR373" s="855"/>
      <c r="IS373" s="855"/>
      <c r="IT373" s="855"/>
      <c r="IU373" s="855"/>
      <c r="IV373" s="855"/>
    </row>
    <row r="374" spans="219:256">
      <c r="HK374" s="855"/>
      <c r="HL374" s="855"/>
      <c r="HM374" s="855"/>
      <c r="HN374" s="855"/>
      <c r="HO374" s="855"/>
      <c r="HP374" s="855"/>
      <c r="HQ374" s="855"/>
      <c r="HR374" s="855"/>
      <c r="HS374" s="855"/>
      <c r="HT374" s="855"/>
      <c r="HU374" s="855"/>
      <c r="HV374" s="855"/>
      <c r="HW374" s="855"/>
      <c r="HX374" s="855"/>
      <c r="HY374" s="855"/>
      <c r="HZ374" s="855"/>
      <c r="IA374" s="855"/>
      <c r="IB374" s="855"/>
      <c r="IC374" s="855"/>
      <c r="ID374" s="855"/>
      <c r="IE374" s="855"/>
      <c r="IF374" s="855"/>
      <c r="IG374" s="855"/>
      <c r="IH374" s="855"/>
      <c r="II374" s="855"/>
      <c r="IJ374" s="855"/>
      <c r="IK374" s="855"/>
      <c r="IL374" s="855"/>
      <c r="IM374" s="855"/>
      <c r="IN374" s="855"/>
      <c r="IO374" s="855"/>
      <c r="IP374" s="855"/>
      <c r="IQ374" s="855"/>
      <c r="IR374" s="855"/>
      <c r="IS374" s="855"/>
      <c r="IT374" s="855"/>
      <c r="IU374" s="855"/>
      <c r="IV374" s="855"/>
    </row>
    <row r="375" spans="219:256">
      <c r="HK375" s="855"/>
      <c r="HL375" s="855"/>
      <c r="HM375" s="855"/>
      <c r="HN375" s="855"/>
      <c r="HO375" s="855"/>
      <c r="HP375" s="855"/>
      <c r="HQ375" s="855"/>
      <c r="HR375" s="855"/>
      <c r="HS375" s="855"/>
      <c r="HT375" s="855"/>
      <c r="HU375" s="855"/>
      <c r="HV375" s="855"/>
      <c r="HW375" s="855"/>
      <c r="HX375" s="855"/>
      <c r="HY375" s="855"/>
      <c r="HZ375" s="855"/>
      <c r="IA375" s="855"/>
      <c r="IB375" s="855"/>
      <c r="IC375" s="855"/>
      <c r="ID375" s="855"/>
      <c r="IE375" s="855"/>
      <c r="IF375" s="855"/>
      <c r="IG375" s="855"/>
      <c r="IH375" s="855"/>
      <c r="II375" s="855"/>
      <c r="IJ375" s="855"/>
      <c r="IK375" s="855"/>
      <c r="IL375" s="855"/>
      <c r="IM375" s="855"/>
      <c r="IN375" s="855"/>
      <c r="IO375" s="855"/>
      <c r="IP375" s="855"/>
      <c r="IQ375" s="855"/>
      <c r="IR375" s="855"/>
      <c r="IS375" s="855"/>
      <c r="IT375" s="855"/>
      <c r="IU375" s="855"/>
      <c r="IV375" s="855"/>
    </row>
    <row r="376" spans="219:256">
      <c r="HK376" s="855"/>
      <c r="HL376" s="855"/>
      <c r="HM376" s="855"/>
      <c r="HN376" s="855"/>
      <c r="HO376" s="855"/>
      <c r="HP376" s="855"/>
      <c r="HQ376" s="855"/>
      <c r="HR376" s="855"/>
      <c r="HS376" s="855"/>
      <c r="HT376" s="855"/>
      <c r="HU376" s="855"/>
      <c r="HV376" s="855"/>
      <c r="HW376" s="855"/>
      <c r="HX376" s="855"/>
      <c r="HY376" s="855"/>
      <c r="HZ376" s="855"/>
      <c r="IA376" s="855"/>
      <c r="IB376" s="855"/>
      <c r="IC376" s="855"/>
      <c r="ID376" s="855"/>
      <c r="IE376" s="855"/>
      <c r="IF376" s="855"/>
      <c r="IG376" s="855"/>
      <c r="IH376" s="855"/>
      <c r="II376" s="855"/>
      <c r="IJ376" s="855"/>
      <c r="IK376" s="855"/>
      <c r="IL376" s="855"/>
      <c r="IM376" s="855"/>
      <c r="IN376" s="855"/>
      <c r="IO376" s="855"/>
      <c r="IP376" s="855"/>
      <c r="IQ376" s="855"/>
      <c r="IR376" s="855"/>
      <c r="IS376" s="855"/>
      <c r="IT376" s="855"/>
      <c r="IU376" s="855"/>
      <c r="IV376" s="855"/>
    </row>
    <row r="377" spans="219:256">
      <c r="HK377" s="855"/>
      <c r="HL377" s="855"/>
      <c r="HM377" s="855"/>
      <c r="HN377" s="855"/>
      <c r="HO377" s="855"/>
      <c r="HP377" s="855"/>
      <c r="HQ377" s="855"/>
      <c r="HR377" s="855"/>
      <c r="HS377" s="855"/>
      <c r="HT377" s="855"/>
      <c r="HU377" s="855"/>
      <c r="HV377" s="855"/>
      <c r="HW377" s="855"/>
      <c r="HX377" s="855"/>
      <c r="HY377" s="855"/>
      <c r="HZ377" s="855"/>
      <c r="IA377" s="855"/>
      <c r="IB377" s="855"/>
      <c r="IC377" s="855"/>
      <c r="ID377" s="855"/>
      <c r="IE377" s="855"/>
      <c r="IF377" s="855"/>
      <c r="IG377" s="855"/>
      <c r="IH377" s="855"/>
      <c r="II377" s="855"/>
      <c r="IJ377" s="855"/>
      <c r="IK377" s="855"/>
      <c r="IL377" s="855"/>
      <c r="IM377" s="855"/>
      <c r="IN377" s="855"/>
      <c r="IO377" s="855"/>
      <c r="IP377" s="855"/>
      <c r="IQ377" s="855"/>
      <c r="IR377" s="855"/>
      <c r="IS377" s="855"/>
      <c r="IT377" s="855"/>
      <c r="IU377" s="855"/>
      <c r="IV377" s="855"/>
    </row>
    <row r="378" spans="219:256">
      <c r="HK378" s="855"/>
      <c r="HL378" s="855"/>
      <c r="HM378" s="855"/>
      <c r="HN378" s="855"/>
      <c r="HO378" s="855"/>
      <c r="HP378" s="855"/>
      <c r="HQ378" s="855"/>
      <c r="HR378" s="855"/>
      <c r="HS378" s="855"/>
      <c r="HT378" s="855"/>
      <c r="HU378" s="855"/>
      <c r="HV378" s="855"/>
      <c r="HW378" s="855"/>
      <c r="HX378" s="855"/>
      <c r="HY378" s="855"/>
      <c r="HZ378" s="855"/>
      <c r="IA378" s="855"/>
      <c r="IB378" s="855"/>
      <c r="IC378" s="855"/>
      <c r="ID378" s="855"/>
      <c r="IE378" s="855"/>
      <c r="IF378" s="855"/>
      <c r="IG378" s="855"/>
      <c r="IH378" s="855"/>
      <c r="II378" s="855"/>
      <c r="IJ378" s="855"/>
      <c r="IK378" s="855"/>
      <c r="IL378" s="855"/>
      <c r="IM378" s="855"/>
      <c r="IN378" s="855"/>
      <c r="IO378" s="855"/>
      <c r="IP378" s="855"/>
      <c r="IQ378" s="855"/>
      <c r="IR378" s="855"/>
      <c r="IS378" s="855"/>
      <c r="IT378" s="855"/>
      <c r="IU378" s="855"/>
      <c r="IV378" s="855"/>
    </row>
    <row r="379" spans="219:256" ht="12" thickBot="1">
      <c r="HK379" s="855"/>
      <c r="HL379" s="855"/>
      <c r="HM379" s="855"/>
      <c r="HN379" s="855"/>
      <c r="HO379" s="855"/>
      <c r="HP379" s="855"/>
      <c r="HQ379" s="855"/>
      <c r="HR379" s="855"/>
      <c r="HS379" s="855"/>
      <c r="HT379" s="855"/>
      <c r="HU379" s="855"/>
      <c r="HV379" s="855"/>
      <c r="HW379" s="855"/>
      <c r="HX379" s="855"/>
      <c r="HY379" s="855"/>
      <c r="HZ379" s="855"/>
      <c r="IA379" s="855"/>
      <c r="IB379" s="855"/>
      <c r="IC379" s="855"/>
      <c r="ID379" s="855"/>
      <c r="IE379" s="855"/>
      <c r="IF379" s="855"/>
      <c r="IG379" s="855"/>
      <c r="IH379" s="855"/>
      <c r="II379" s="855"/>
      <c r="IJ379" s="855"/>
      <c r="IK379" s="855"/>
      <c r="IL379" s="855"/>
      <c r="IM379" s="855"/>
      <c r="IN379" s="855"/>
      <c r="IO379" s="855"/>
      <c r="IP379" s="855"/>
      <c r="IQ379" s="855"/>
      <c r="IR379" s="855"/>
      <c r="IS379" s="855"/>
      <c r="IT379" s="855"/>
      <c r="IU379" s="855"/>
      <c r="IV379" s="855"/>
    </row>
    <row r="380" spans="219:256" ht="12" thickBot="1">
      <c r="HK380" s="855"/>
      <c r="HL380" s="855"/>
      <c r="HM380" s="855"/>
      <c r="HN380" s="855"/>
      <c r="HO380" s="855"/>
      <c r="HP380" s="855"/>
      <c r="HQ380" s="855"/>
      <c r="HR380" s="855"/>
      <c r="HS380" s="855"/>
      <c r="HT380" s="855"/>
      <c r="HU380" s="855"/>
      <c r="HV380" s="383"/>
      <c r="HW380" s="384"/>
      <c r="HX380" s="382"/>
      <c r="HY380" s="383"/>
      <c r="HZ380" s="384"/>
      <c r="IA380" s="385"/>
      <c r="IB380" s="386"/>
      <c r="IC380" s="387"/>
      <c r="ID380" s="388"/>
      <c r="IE380" s="382"/>
      <c r="IF380" s="384"/>
      <c r="IG380" s="269"/>
      <c r="IH380" s="389"/>
      <c r="II380" s="390"/>
      <c r="IJ380" s="390"/>
      <c r="IK380" s="390"/>
      <c r="IL380" s="390"/>
      <c r="IM380" s="390"/>
      <c r="IN380" s="390"/>
      <c r="IO380" s="390"/>
      <c r="IP380" s="391"/>
      <c r="IQ380" s="392"/>
      <c r="IR380" s="392"/>
      <c r="IS380" s="392"/>
      <c r="IT380" s="392"/>
      <c r="IU380" s="393"/>
      <c r="IV380" s="394"/>
    </row>
    <row r="381" spans="219:256">
      <c r="HK381" s="379"/>
      <c r="HL381" s="380"/>
      <c r="HM381" s="380"/>
      <c r="HN381" s="381"/>
      <c r="HO381" s="376"/>
      <c r="HP381" s="377"/>
      <c r="HQ381" s="378"/>
      <c r="HR381" s="376"/>
      <c r="HS381" s="377"/>
      <c r="HT381" s="378"/>
      <c r="HU381" s="382"/>
      <c r="HV381" s="405"/>
      <c r="HW381" s="406"/>
      <c r="HX381" s="404"/>
      <c r="HY381" s="405"/>
      <c r="HZ381" s="406"/>
      <c r="IA381" s="407"/>
      <c r="IB381" s="408"/>
      <c r="IC381" s="409"/>
      <c r="ID381" s="410"/>
      <c r="IE381" s="404"/>
      <c r="IF381" s="403"/>
      <c r="IG381" s="219"/>
      <c r="IH381" s="411"/>
      <c r="II381" s="412"/>
      <c r="IJ381" s="413"/>
      <c r="IK381" s="414"/>
      <c r="IL381" s="415"/>
      <c r="IM381" s="416"/>
      <c r="IN381" s="417"/>
      <c r="IO381" s="418"/>
      <c r="IP381" s="419"/>
      <c r="IQ381" s="420"/>
      <c r="IR381" s="420"/>
      <c r="IS381" s="420"/>
      <c r="IT381" s="421"/>
      <c r="IU381" s="420"/>
      <c r="IV381" s="422"/>
    </row>
    <row r="382" spans="219:256">
      <c r="HK382" s="401"/>
      <c r="HL382" s="402"/>
      <c r="HM382" s="402"/>
      <c r="HN382" s="403"/>
      <c r="HO382" s="404"/>
      <c r="HP382" s="405"/>
      <c r="HQ382" s="406"/>
      <c r="HR382" s="404"/>
      <c r="HS382" s="405"/>
      <c r="HT382" s="406"/>
      <c r="HU382" s="404"/>
      <c r="HV382" s="430"/>
      <c r="HW382" s="431"/>
      <c r="HX382" s="429"/>
      <c r="HY382" s="430"/>
      <c r="HZ382" s="431"/>
      <c r="IA382" s="430"/>
      <c r="IB382" s="429"/>
      <c r="IC382" s="430"/>
      <c r="ID382" s="431"/>
      <c r="IE382" s="429"/>
      <c r="IF382" s="431"/>
      <c r="IG382" s="219"/>
      <c r="IH382" s="432"/>
      <c r="II382" s="433"/>
      <c r="IJ382" s="433"/>
      <c r="IK382" s="433"/>
      <c r="IL382" s="433"/>
      <c r="IM382" s="433"/>
      <c r="IN382" s="433"/>
      <c r="IO382" s="433"/>
      <c r="IP382" s="432"/>
      <c r="IQ382" s="433"/>
      <c r="IR382" s="433"/>
      <c r="IS382" s="433"/>
      <c r="IT382" s="433"/>
      <c r="IU382" s="433"/>
      <c r="IV382" s="434"/>
    </row>
    <row r="383" spans="219:256">
      <c r="HK383" s="429"/>
      <c r="HL383" s="430"/>
      <c r="HM383" s="430"/>
      <c r="HN383" s="431"/>
      <c r="HO383" s="429"/>
      <c r="HP383" s="430"/>
      <c r="HQ383" s="431"/>
      <c r="HR383" s="429"/>
      <c r="HS383" s="430"/>
      <c r="HT383" s="431"/>
      <c r="HU383" s="429"/>
      <c r="HV383" s="447"/>
      <c r="HW383" s="445"/>
      <c r="HX383" s="448"/>
      <c r="HY383" s="446"/>
      <c r="HZ383" s="449"/>
      <c r="IA383" s="450"/>
      <c r="IB383" s="468"/>
      <c r="IC383" s="452"/>
      <c r="ID383" s="453"/>
      <c r="IE383" s="448"/>
      <c r="IF383" s="454"/>
      <c r="IG383" s="219"/>
      <c r="IH383" s="455"/>
      <c r="II383" s="456"/>
      <c r="IJ383" s="457"/>
      <c r="IK383" s="137"/>
      <c r="IL383" s="458"/>
      <c r="IM383" s="459"/>
      <c r="IN383" s="460"/>
      <c r="IO383" s="461"/>
      <c r="IP383" s="462"/>
      <c r="IQ383" s="463"/>
      <c r="IR383" s="464"/>
      <c r="IS383" s="465"/>
      <c r="IT383" s="466"/>
      <c r="IU383" s="466"/>
      <c r="IV383" s="467"/>
    </row>
    <row r="384" spans="219:256">
      <c r="HK384" s="441"/>
      <c r="HL384" s="442"/>
      <c r="HM384" s="442"/>
      <c r="HN384" s="192"/>
      <c r="HO384" s="443"/>
      <c r="HP384" s="444"/>
      <c r="HQ384" s="445"/>
      <c r="HR384" s="443"/>
      <c r="HS384" s="446"/>
      <c r="HT384" s="445"/>
      <c r="HU384" s="443"/>
      <c r="HV384" s="447"/>
      <c r="HW384" s="474"/>
      <c r="HX384" s="448"/>
      <c r="HY384" s="446"/>
      <c r="HZ384" s="449"/>
      <c r="IA384" s="475"/>
      <c r="IB384" s="480"/>
      <c r="IC384" s="477"/>
      <c r="ID384" s="478"/>
      <c r="IE384" s="448"/>
      <c r="IF384" s="454"/>
      <c r="IG384" s="219"/>
      <c r="IH384" s="455"/>
      <c r="II384" s="456"/>
      <c r="IJ384" s="457"/>
      <c r="IK384" s="137"/>
      <c r="IL384" s="479"/>
      <c r="IM384" s="459"/>
      <c r="IN384" s="460"/>
      <c r="IO384" s="461"/>
      <c r="IP384" s="462"/>
      <c r="IQ384" s="463"/>
      <c r="IR384" s="464"/>
      <c r="IS384" s="465"/>
      <c r="IT384" s="466"/>
      <c r="IU384" s="466"/>
      <c r="IV384" s="467"/>
    </row>
    <row r="385" spans="219:256">
      <c r="HK385" s="441"/>
      <c r="HL385" s="442"/>
      <c r="HM385" s="442"/>
      <c r="HN385" s="192"/>
      <c r="HO385" s="443"/>
      <c r="HP385" s="444"/>
      <c r="HQ385" s="474"/>
      <c r="HR385" s="443"/>
      <c r="HS385" s="446"/>
      <c r="HT385" s="474"/>
      <c r="HU385" s="443"/>
      <c r="HV385" s="447"/>
      <c r="HW385" s="474"/>
      <c r="HX385" s="448"/>
      <c r="HY385" s="481"/>
      <c r="HZ385" s="449"/>
      <c r="IA385" s="475"/>
      <c r="IB385" s="480"/>
      <c r="IC385" s="477"/>
      <c r="ID385" s="478"/>
      <c r="IE385" s="448"/>
      <c r="IF385" s="454"/>
      <c r="IG385" s="219"/>
      <c r="IH385" s="455"/>
      <c r="II385" s="456"/>
      <c r="IJ385" s="457"/>
      <c r="IK385" s="137"/>
      <c r="IL385" s="479"/>
      <c r="IM385" s="482"/>
      <c r="IN385" s="460"/>
      <c r="IO385" s="461"/>
      <c r="IP385" s="462"/>
      <c r="IQ385" s="463"/>
      <c r="IR385" s="464"/>
      <c r="IS385" s="465"/>
      <c r="IT385" s="466"/>
      <c r="IU385" s="466"/>
      <c r="IV385" s="467"/>
    </row>
    <row r="386" spans="219:256">
      <c r="HK386" s="441"/>
      <c r="HL386" s="442"/>
      <c r="HM386" s="442"/>
      <c r="HN386" s="192"/>
      <c r="HO386" s="443"/>
      <c r="HP386" s="444"/>
      <c r="HQ386" s="474"/>
      <c r="HR386" s="443"/>
      <c r="HS386" s="446"/>
      <c r="HT386" s="474"/>
      <c r="HU386" s="443"/>
      <c r="HV386" s="447"/>
      <c r="HW386" s="445"/>
      <c r="HX386" s="448"/>
      <c r="HY386" s="483"/>
      <c r="HZ386" s="449"/>
      <c r="IA386" s="475"/>
      <c r="IB386" s="480"/>
      <c r="IC386" s="477"/>
      <c r="ID386" s="478"/>
      <c r="IE386" s="448"/>
      <c r="IF386" s="454"/>
      <c r="IG386" s="219"/>
      <c r="IH386" s="455"/>
      <c r="II386" s="456"/>
      <c r="IJ386" s="457"/>
      <c r="IK386" s="484"/>
      <c r="IL386" s="479"/>
      <c r="IM386" s="459"/>
      <c r="IN386" s="460"/>
      <c r="IO386" s="461"/>
      <c r="IP386" s="462"/>
      <c r="IQ386" s="463"/>
      <c r="IR386" s="464"/>
      <c r="IS386" s="465"/>
      <c r="IT386" s="466"/>
      <c r="IU386" s="466"/>
      <c r="IV386" s="467"/>
    </row>
    <row r="387" spans="219:256">
      <c r="HK387" s="441"/>
      <c r="HL387" s="442"/>
      <c r="HM387" s="442"/>
      <c r="HN387" s="192"/>
      <c r="HO387" s="443"/>
      <c r="HP387" s="444"/>
      <c r="HQ387" s="445"/>
      <c r="HR387" s="443"/>
      <c r="HS387" s="446"/>
      <c r="HT387" s="445"/>
      <c r="HU387" s="443"/>
      <c r="HV387" s="447"/>
      <c r="HW387" s="445"/>
      <c r="HX387" s="448"/>
      <c r="HY387" s="483"/>
      <c r="HZ387" s="449"/>
      <c r="IA387" s="475"/>
      <c r="IB387" s="480"/>
      <c r="IC387" s="477"/>
      <c r="ID387" s="478"/>
      <c r="IE387" s="448"/>
      <c r="IF387" s="454"/>
      <c r="IG387" s="219"/>
      <c r="IH387" s="455"/>
      <c r="II387" s="456"/>
      <c r="IJ387" s="457"/>
      <c r="IK387" s="137"/>
      <c r="IL387" s="479"/>
      <c r="IM387" s="459"/>
      <c r="IN387" s="460"/>
      <c r="IO387" s="461"/>
      <c r="IP387" s="462"/>
      <c r="IQ387" s="463"/>
      <c r="IR387" s="464"/>
      <c r="IS387" s="465"/>
      <c r="IT387" s="466"/>
      <c r="IU387" s="466"/>
      <c r="IV387" s="467"/>
    </row>
    <row r="388" spans="219:256">
      <c r="HK388" s="441"/>
      <c r="HL388" s="442"/>
      <c r="HM388" s="442"/>
      <c r="HN388" s="192"/>
      <c r="HO388" s="443"/>
      <c r="HP388" s="444"/>
      <c r="HQ388" s="445"/>
      <c r="HR388" s="443"/>
      <c r="HS388" s="446"/>
      <c r="HT388" s="445"/>
      <c r="HU388" s="443"/>
      <c r="HV388" s="447"/>
      <c r="HW388" s="445"/>
      <c r="HX388" s="448"/>
      <c r="HY388" s="483"/>
      <c r="HZ388" s="449"/>
      <c r="IA388" s="475"/>
      <c r="IB388" s="480"/>
      <c r="IC388" s="477"/>
      <c r="ID388" s="478"/>
      <c r="IE388" s="448"/>
      <c r="IF388" s="454"/>
      <c r="IG388" s="219"/>
      <c r="IH388" s="455"/>
      <c r="II388" s="456"/>
      <c r="IJ388" s="457"/>
      <c r="IK388" s="484"/>
      <c r="IL388" s="479"/>
      <c r="IM388" s="459"/>
      <c r="IN388" s="460"/>
      <c r="IO388" s="461"/>
      <c r="IP388" s="462"/>
      <c r="IQ388" s="463"/>
      <c r="IR388" s="464"/>
      <c r="IS388" s="465"/>
      <c r="IT388" s="466"/>
      <c r="IU388" s="466"/>
      <c r="IV388" s="467"/>
    </row>
    <row r="389" spans="219:256">
      <c r="HK389" s="441"/>
      <c r="HL389" s="442"/>
      <c r="HM389" s="442"/>
      <c r="HN389" s="192"/>
      <c r="HO389" s="443"/>
      <c r="HP389" s="444"/>
      <c r="HQ389" s="445"/>
      <c r="HR389" s="443"/>
      <c r="HS389" s="446"/>
      <c r="HT389" s="445"/>
      <c r="HU389" s="443"/>
      <c r="HV389" s="447"/>
      <c r="HW389" s="445"/>
      <c r="HX389" s="448"/>
      <c r="HY389" s="483"/>
      <c r="HZ389" s="449"/>
      <c r="IA389" s="475"/>
      <c r="IB389" s="480"/>
      <c r="IC389" s="477"/>
      <c r="ID389" s="478"/>
      <c r="IE389" s="448"/>
      <c r="IF389" s="454"/>
      <c r="IG389" s="219"/>
      <c r="IH389" s="455"/>
      <c r="II389" s="456"/>
      <c r="IJ389" s="457"/>
      <c r="IK389" s="137"/>
      <c r="IL389" s="484"/>
      <c r="IM389" s="459"/>
      <c r="IN389" s="460"/>
      <c r="IO389" s="461"/>
      <c r="IP389" s="462"/>
      <c r="IQ389" s="463"/>
      <c r="IR389" s="464"/>
      <c r="IS389" s="465"/>
      <c r="IT389" s="466"/>
      <c r="IU389" s="466"/>
      <c r="IV389" s="467"/>
    </row>
    <row r="390" spans="219:256" ht="12" thickBot="1">
      <c r="HK390" s="441"/>
      <c r="HL390" s="442"/>
      <c r="HM390" s="442"/>
      <c r="HN390" s="192"/>
      <c r="HO390" s="443"/>
      <c r="HP390" s="444"/>
      <c r="HQ390" s="445"/>
      <c r="HR390" s="443"/>
      <c r="HS390" s="446"/>
      <c r="HT390" s="445"/>
      <c r="HU390" s="443"/>
      <c r="HV390" s="491"/>
      <c r="HW390" s="489"/>
      <c r="HX390" s="492"/>
      <c r="HY390" s="493"/>
      <c r="HZ390" s="494"/>
      <c r="IA390" s="495"/>
      <c r="IB390" s="496"/>
      <c r="IC390" s="199"/>
      <c r="ID390" s="497"/>
      <c r="IE390" s="498"/>
      <c r="IF390" s="499"/>
      <c r="IG390" s="219"/>
      <c r="IH390" s="455"/>
      <c r="II390" s="456"/>
      <c r="IJ390" s="457"/>
      <c r="IK390" s="137"/>
      <c r="IL390" s="479"/>
      <c r="IM390" s="459"/>
      <c r="IN390" s="460"/>
      <c r="IO390" s="461"/>
      <c r="IP390" s="462"/>
      <c r="IQ390" s="463"/>
      <c r="IR390" s="464"/>
      <c r="IS390" s="465"/>
      <c r="IT390" s="466"/>
      <c r="IU390" s="466"/>
      <c r="IV390" s="467"/>
    </row>
    <row r="391" spans="219:256" ht="12" thickBot="1">
      <c r="HK391" s="485"/>
      <c r="HL391" s="486"/>
      <c r="HM391" s="486"/>
      <c r="HN391" s="200"/>
      <c r="HO391" s="487"/>
      <c r="HP391" s="488"/>
      <c r="HQ391" s="489"/>
      <c r="HR391" s="487"/>
      <c r="HS391" s="490"/>
      <c r="HT391" s="489"/>
      <c r="HU391" s="487"/>
      <c r="HV391" s="504"/>
      <c r="HW391" s="505"/>
      <c r="HX391" s="503"/>
      <c r="HY391" s="504"/>
      <c r="HZ391" s="505"/>
      <c r="IA391" s="85"/>
      <c r="IB391" s="85"/>
      <c r="IC391" s="85"/>
      <c r="ID391" s="85"/>
      <c r="IE391" s="374"/>
      <c r="IF391" s="374"/>
      <c r="IG391" s="85"/>
      <c r="IH391" s="455"/>
      <c r="II391" s="456"/>
      <c r="IJ391" s="457"/>
      <c r="IK391" s="484"/>
      <c r="IL391" s="479"/>
      <c r="IM391" s="459"/>
      <c r="IN391" s="460"/>
      <c r="IO391" s="461"/>
      <c r="IP391" s="462"/>
      <c r="IQ391" s="463"/>
      <c r="IR391" s="464"/>
      <c r="IS391" s="465"/>
      <c r="IT391" s="466"/>
      <c r="IU391" s="466"/>
      <c r="IV391" s="467"/>
    </row>
    <row r="392" spans="219:256" ht="12" thickBot="1">
      <c r="HK392" s="500"/>
      <c r="HL392" s="501"/>
      <c r="HM392" s="501"/>
      <c r="HN392" s="502"/>
      <c r="HO392" s="503"/>
      <c r="HP392" s="504"/>
      <c r="HQ392" s="505"/>
      <c r="HR392" s="503"/>
      <c r="HS392" s="504"/>
      <c r="HT392" s="505"/>
      <c r="HU392" s="503"/>
      <c r="HV392" s="507"/>
      <c r="HW392" s="507"/>
      <c r="HX392" s="508"/>
      <c r="HY392" s="509"/>
      <c r="HZ392" s="510"/>
      <c r="IA392" s="85"/>
      <c r="IB392" s="85"/>
      <c r="IC392" s="85"/>
      <c r="ID392" s="85"/>
      <c r="IE392" s="85"/>
      <c r="IF392" s="85"/>
      <c r="IG392" s="85"/>
      <c r="IH392" s="455"/>
      <c r="II392" s="456"/>
      <c r="IJ392" s="457"/>
      <c r="IK392" s="137"/>
      <c r="IL392" s="479"/>
      <c r="IM392" s="459"/>
      <c r="IN392" s="460"/>
      <c r="IO392" s="461"/>
      <c r="IP392" s="462"/>
      <c r="IQ392" s="463"/>
      <c r="IR392" s="464"/>
      <c r="IS392" s="465"/>
      <c r="IT392" s="466"/>
      <c r="IU392" s="466"/>
      <c r="IV392" s="467"/>
    </row>
    <row r="393" spans="219:256">
      <c r="HK393" s="85"/>
      <c r="HL393" s="85"/>
      <c r="HM393" s="85"/>
      <c r="HN393" s="85"/>
      <c r="HO393" s="85"/>
      <c r="HP393" s="85"/>
      <c r="HQ393" s="85"/>
      <c r="HR393" s="85"/>
      <c r="HS393" s="85"/>
      <c r="HT393" s="85"/>
      <c r="HU393" s="506"/>
      <c r="HV393" s="516"/>
      <c r="HW393" s="516"/>
      <c r="HX393" s="517"/>
      <c r="HY393" s="518"/>
      <c r="HZ393" s="519"/>
      <c r="IA393" s="85"/>
      <c r="IB393" s="85"/>
      <c r="IC393" s="85"/>
      <c r="ID393" s="85"/>
      <c r="IE393" s="85"/>
      <c r="IF393" s="85"/>
      <c r="IG393" s="85"/>
      <c r="IH393" s="455"/>
      <c r="II393" s="456"/>
      <c r="IJ393" s="457"/>
      <c r="IK393" s="137"/>
      <c r="IL393" s="138"/>
      <c r="IM393" s="520"/>
      <c r="IN393" s="460"/>
      <c r="IO393" s="461"/>
      <c r="IP393" s="462"/>
      <c r="IQ393" s="463"/>
      <c r="IR393" s="464"/>
      <c r="IS393" s="465"/>
      <c r="IT393" s="466"/>
      <c r="IU393" s="466"/>
      <c r="IV393" s="467"/>
    </row>
    <row r="394" spans="219:256" ht="12" thickBot="1">
      <c r="HK394" s="85"/>
      <c r="HL394" s="85"/>
      <c r="HM394" s="85"/>
      <c r="HN394" s="85"/>
      <c r="HO394" s="85"/>
      <c r="HP394" s="85"/>
      <c r="HQ394" s="85"/>
      <c r="HR394" s="85"/>
      <c r="HS394" s="85"/>
      <c r="HT394" s="85"/>
      <c r="HU394" s="515"/>
      <c r="HV394" s="528"/>
      <c r="HW394" s="528"/>
      <c r="HX394" s="529"/>
      <c r="HY394" s="530"/>
      <c r="HZ394" s="531"/>
      <c r="IA394" s="85"/>
      <c r="IB394" s="85"/>
      <c r="IC394" s="85"/>
      <c r="ID394" s="85"/>
      <c r="IE394" s="85"/>
      <c r="IF394" s="85"/>
      <c r="IG394" s="85"/>
      <c r="IH394" s="455"/>
      <c r="II394" s="456"/>
      <c r="IJ394" s="457"/>
      <c r="IK394" s="484"/>
      <c r="IL394" s="479"/>
      <c r="IM394" s="459"/>
      <c r="IN394" s="460"/>
      <c r="IO394" s="461"/>
      <c r="IP394" s="462"/>
      <c r="IQ394" s="463"/>
      <c r="IR394" s="464"/>
      <c r="IS394" s="465"/>
      <c r="IT394" s="466"/>
      <c r="IU394" s="466"/>
      <c r="IV394" s="467"/>
    </row>
    <row r="395" spans="219:256" ht="12" thickBot="1">
      <c r="HK395" s="85"/>
      <c r="HL395" s="85"/>
      <c r="HM395" s="85"/>
      <c r="HN395" s="85"/>
      <c r="HO395" s="85"/>
      <c r="HP395" s="85"/>
      <c r="HQ395" s="85"/>
      <c r="HR395" s="85"/>
      <c r="HS395" s="85"/>
      <c r="HT395" s="85"/>
      <c r="HU395" s="527"/>
      <c r="HV395" s="85"/>
      <c r="HW395" s="85"/>
      <c r="HX395" s="85"/>
      <c r="HY395" s="85"/>
      <c r="HZ395" s="85"/>
      <c r="IA395" s="85"/>
      <c r="IB395" s="85"/>
      <c r="IC395" s="85"/>
      <c r="ID395" s="85"/>
      <c r="IE395" s="85"/>
      <c r="IF395" s="85"/>
      <c r="IG395" s="85"/>
      <c r="IH395" s="455"/>
      <c r="II395" s="456"/>
      <c r="IJ395" s="457"/>
      <c r="IK395" s="137"/>
      <c r="IL395" s="484"/>
      <c r="IM395" s="459"/>
      <c r="IN395" s="460"/>
      <c r="IO395" s="461"/>
      <c r="IP395" s="462"/>
      <c r="IQ395" s="463"/>
      <c r="IR395" s="464"/>
      <c r="IS395" s="465"/>
      <c r="IT395" s="466"/>
      <c r="IU395" s="466"/>
      <c r="IV395" s="467"/>
    </row>
    <row r="396" spans="219:256" ht="12" thickBot="1">
      <c r="HK396" s="85"/>
      <c r="HL396" s="85"/>
      <c r="HM396" s="85"/>
      <c r="HN396" s="85"/>
      <c r="HO396" s="85"/>
      <c r="HP396" s="85"/>
      <c r="HQ396" s="85"/>
      <c r="HR396" s="85"/>
      <c r="HS396" s="85"/>
      <c r="HT396" s="85"/>
      <c r="HU396" s="85"/>
      <c r="HV396" s="85"/>
      <c r="HW396" s="86"/>
      <c r="HX396" s="85"/>
      <c r="HY396" s="85"/>
      <c r="HZ396" s="85"/>
      <c r="IA396" s="85"/>
      <c r="IB396" s="85"/>
      <c r="IC396" s="85"/>
      <c r="ID396" s="85"/>
      <c r="IE396" s="85"/>
      <c r="IF396" s="85"/>
      <c r="IG396" s="85"/>
      <c r="IH396" s="455"/>
      <c r="II396" s="456"/>
      <c r="IJ396" s="457"/>
      <c r="IK396" s="484"/>
      <c r="IL396" s="479"/>
      <c r="IM396" s="459"/>
      <c r="IN396" s="460"/>
      <c r="IO396" s="461"/>
      <c r="IP396" s="462"/>
      <c r="IQ396" s="463"/>
      <c r="IR396" s="464"/>
      <c r="IS396" s="465"/>
      <c r="IT396" s="466"/>
      <c r="IU396" s="466"/>
      <c r="IV396" s="467"/>
    </row>
    <row r="397" spans="219:256" ht="12" thickBot="1">
      <c r="HK397" s="84"/>
      <c r="HL397" s="85"/>
      <c r="HM397" s="85"/>
      <c r="HN397" s="85"/>
      <c r="HO397" s="85"/>
      <c r="HP397" s="85"/>
      <c r="HQ397" s="85"/>
      <c r="HR397" s="532"/>
      <c r="HS397" s="85"/>
      <c r="HT397" s="85"/>
      <c r="HU397" s="85"/>
      <c r="HV397" s="85"/>
      <c r="HW397" s="537"/>
      <c r="HX397" s="538"/>
      <c r="HY397" s="538"/>
      <c r="HZ397" s="538"/>
      <c r="IA397" s="538"/>
      <c r="IB397" s="538"/>
      <c r="IC397" s="538"/>
      <c r="ID397" s="538"/>
      <c r="IE397" s="538"/>
      <c r="IF397" s="539"/>
      <c r="IG397" s="269"/>
      <c r="IH397" s="455"/>
      <c r="II397" s="456"/>
      <c r="IJ397" s="457"/>
      <c r="IK397" s="484"/>
      <c r="IL397" s="479"/>
      <c r="IM397" s="459"/>
      <c r="IN397" s="460"/>
      <c r="IO397" s="461"/>
      <c r="IP397" s="462"/>
      <c r="IQ397" s="463"/>
      <c r="IR397" s="464"/>
      <c r="IS397" s="465"/>
      <c r="IT397" s="466"/>
      <c r="IU397" s="466"/>
      <c r="IV397" s="467"/>
    </row>
    <row r="398" spans="219:256" ht="12" thickBot="1">
      <c r="HK398" s="110"/>
      <c r="HL398" s="536"/>
      <c r="HM398" s="536"/>
      <c r="HN398" s="536"/>
      <c r="HO398" s="536"/>
      <c r="HP398" s="536"/>
      <c r="HQ398" s="536"/>
      <c r="HR398" s="536"/>
      <c r="HS398" s="536"/>
      <c r="HT398" s="536"/>
      <c r="HU398" s="535"/>
      <c r="HV398" s="85"/>
      <c r="HW398" s="548"/>
      <c r="HX398" s="549"/>
      <c r="HY398" s="550"/>
      <c r="HZ398" s="551"/>
      <c r="IA398" s="551"/>
      <c r="IB398" s="552"/>
      <c r="IC398" s="553"/>
      <c r="ID398" s="554"/>
      <c r="IE398" s="554"/>
      <c r="IF398" s="555"/>
      <c r="IG398" s="556"/>
      <c r="IH398" s="455"/>
      <c r="II398" s="456"/>
      <c r="IJ398" s="457"/>
      <c r="IK398" s="137"/>
      <c r="IL398" s="479"/>
      <c r="IM398" s="459"/>
      <c r="IN398" s="460"/>
      <c r="IO398" s="461"/>
      <c r="IP398" s="462"/>
      <c r="IQ398" s="463"/>
      <c r="IR398" s="464"/>
      <c r="IS398" s="465"/>
      <c r="IT398" s="466"/>
      <c r="IU398" s="466"/>
      <c r="IV398" s="467"/>
    </row>
    <row r="399" spans="219:256" ht="12" thickBot="1">
      <c r="HK399" s="546"/>
      <c r="HL399" s="547"/>
      <c r="HM399" s="541"/>
      <c r="HN399" s="547"/>
      <c r="HO399" s="541"/>
      <c r="HP399" s="547"/>
      <c r="HQ399" s="543"/>
      <c r="HR399" s="544"/>
      <c r="HS399" s="543"/>
      <c r="HT399" s="543"/>
      <c r="HU399" s="545"/>
      <c r="HV399" s="85"/>
      <c r="HW399" s="569"/>
      <c r="HX399" s="570"/>
      <c r="HY399" s="571"/>
      <c r="HZ399" s="572"/>
      <c r="IA399" s="573"/>
      <c r="IB399" s="574"/>
      <c r="IC399" s="571"/>
      <c r="ID399" s="573"/>
      <c r="IE399" s="573"/>
      <c r="IF399" s="574"/>
      <c r="IG399" s="556"/>
      <c r="IH399" s="455"/>
      <c r="II399" s="456"/>
      <c r="IJ399" s="457"/>
      <c r="IK399" s="137"/>
      <c r="IL399" s="479"/>
      <c r="IM399" s="459"/>
      <c r="IN399" s="460"/>
      <c r="IO399" s="461"/>
      <c r="IP399" s="462"/>
      <c r="IQ399" s="463"/>
      <c r="IR399" s="464"/>
      <c r="IS399" s="465"/>
      <c r="IT399" s="466"/>
      <c r="IU399" s="466"/>
      <c r="IV399" s="467"/>
    </row>
    <row r="400" spans="219:256">
      <c r="HK400" s="564"/>
      <c r="HL400" s="559"/>
      <c r="HM400" s="558"/>
      <c r="HN400" s="559"/>
      <c r="HO400" s="567"/>
      <c r="HP400" s="568"/>
      <c r="HQ400" s="561"/>
      <c r="HR400" s="562"/>
      <c r="HS400" s="562"/>
      <c r="HT400" s="561"/>
      <c r="HU400" s="563"/>
      <c r="HV400" s="85"/>
      <c r="HW400" s="576"/>
      <c r="HX400" s="577"/>
      <c r="HY400" s="578"/>
      <c r="HZ400" s="579"/>
      <c r="IA400" s="580"/>
      <c r="IB400" s="581"/>
      <c r="IC400" s="582"/>
      <c r="ID400" s="579"/>
      <c r="IE400" s="587"/>
      <c r="IF400" s="584"/>
      <c r="IG400" s="219"/>
      <c r="IH400" s="455"/>
      <c r="II400" s="456"/>
      <c r="IJ400" s="457"/>
      <c r="IK400" s="137"/>
      <c r="IL400" s="479"/>
      <c r="IM400" s="459"/>
      <c r="IN400" s="460"/>
      <c r="IO400" s="461"/>
      <c r="IP400" s="462"/>
      <c r="IQ400" s="463"/>
      <c r="IR400" s="464"/>
      <c r="IS400" s="465"/>
      <c r="IT400" s="466"/>
      <c r="IU400" s="466"/>
      <c r="IV400" s="467"/>
    </row>
    <row r="401" spans="219:256" ht="12" thickBot="1">
      <c r="HK401" s="564"/>
      <c r="HL401" s="559"/>
      <c r="HM401" s="558"/>
      <c r="HN401" s="559"/>
      <c r="HO401" s="585"/>
      <c r="HP401" s="586"/>
      <c r="HQ401" s="561"/>
      <c r="HR401" s="562"/>
      <c r="HS401" s="562"/>
      <c r="HT401" s="561"/>
      <c r="HU401" s="563"/>
      <c r="HV401" s="85"/>
      <c r="HW401" s="588"/>
      <c r="HX401" s="589"/>
      <c r="HY401" s="590"/>
      <c r="HZ401" s="591"/>
      <c r="IA401" s="592"/>
      <c r="IB401" s="593"/>
      <c r="IC401" s="594"/>
      <c r="ID401" s="591"/>
      <c r="IE401" s="608"/>
      <c r="IF401" s="595"/>
      <c r="IG401" s="219"/>
      <c r="IH401" s="596"/>
      <c r="II401" s="597"/>
      <c r="IJ401" s="598"/>
      <c r="IK401" s="207"/>
      <c r="IL401" s="208"/>
      <c r="IM401" s="599"/>
      <c r="IN401" s="600"/>
      <c r="IO401" s="601"/>
      <c r="IP401" s="602"/>
      <c r="IQ401" s="603"/>
      <c r="IR401" s="604"/>
      <c r="IS401" s="605"/>
      <c r="IT401" s="606"/>
      <c r="IU401" s="606"/>
      <c r="IV401" s="607"/>
    </row>
    <row r="402" spans="219:256" ht="12" thickBot="1">
      <c r="HK402" s="564"/>
      <c r="HL402" s="559"/>
      <c r="HM402" s="558"/>
      <c r="HN402" s="559"/>
      <c r="HO402" s="585"/>
      <c r="HP402" s="586"/>
      <c r="HQ402" s="561"/>
      <c r="HR402" s="562"/>
      <c r="HS402" s="562"/>
      <c r="HT402" s="561"/>
      <c r="HU402" s="563"/>
      <c r="HV402" s="85"/>
      <c r="HW402" s="588"/>
      <c r="HX402" s="589"/>
      <c r="HY402" s="590"/>
      <c r="HZ402" s="609"/>
      <c r="IA402" s="610"/>
      <c r="IB402" s="593"/>
      <c r="IC402" s="594"/>
      <c r="ID402" s="609"/>
      <c r="IE402" s="583"/>
      <c r="IF402" s="595"/>
      <c r="IG402" s="219"/>
      <c r="IH402" s="611"/>
      <c r="II402" s="536"/>
      <c r="IJ402" s="612"/>
      <c r="IK402" s="613"/>
      <c r="IL402" s="614"/>
      <c r="IM402" s="615"/>
      <c r="IN402" s="616"/>
      <c r="IO402" s="617"/>
      <c r="IP402" s="618"/>
      <c r="IQ402" s="617"/>
      <c r="IR402" s="617"/>
      <c r="IS402" s="616"/>
      <c r="IT402" s="616"/>
      <c r="IU402" s="616"/>
      <c r="IV402" s="619"/>
    </row>
    <row r="403" spans="219:256" ht="12" thickBot="1">
      <c r="HK403" s="564"/>
      <c r="HL403" s="559"/>
      <c r="HM403" s="558"/>
      <c r="HN403" s="559"/>
      <c r="HO403" s="585"/>
      <c r="HP403" s="586"/>
      <c r="HQ403" s="561"/>
      <c r="HR403" s="562"/>
      <c r="HS403" s="562"/>
      <c r="HT403" s="561"/>
      <c r="HU403" s="563"/>
      <c r="HV403" s="85"/>
      <c r="HW403" s="588"/>
      <c r="HX403" s="589"/>
      <c r="HY403" s="590"/>
      <c r="HZ403" s="609"/>
      <c r="IA403" s="610"/>
      <c r="IB403" s="593"/>
      <c r="IC403" s="594"/>
      <c r="ID403" s="609"/>
      <c r="IE403" s="583"/>
      <c r="IF403" s="595"/>
      <c r="IG403" s="219"/>
      <c r="IH403" s="620"/>
      <c r="II403" s="621"/>
      <c r="IJ403" s="622"/>
      <c r="IK403" s="622"/>
      <c r="IL403" s="219"/>
      <c r="IM403" s="219"/>
      <c r="IN403" s="219"/>
      <c r="IO403" s="219"/>
      <c r="IP403" s="219"/>
      <c r="IQ403" s="219"/>
      <c r="IR403" s="219"/>
      <c r="IS403" s="219"/>
      <c r="IT403" s="219"/>
      <c r="IU403" s="374"/>
      <c r="IV403" s="623"/>
    </row>
    <row r="404" spans="219:256" ht="12" thickBot="1">
      <c r="HK404" s="564"/>
      <c r="HL404" s="559"/>
      <c r="HM404" s="558"/>
      <c r="HN404" s="559"/>
      <c r="HO404" s="585"/>
      <c r="HP404" s="586"/>
      <c r="HQ404" s="561"/>
      <c r="HR404" s="562"/>
      <c r="HS404" s="562"/>
      <c r="HT404" s="561"/>
      <c r="HU404" s="563"/>
      <c r="HV404" s="85"/>
      <c r="HW404" s="588"/>
      <c r="HX404" s="589"/>
      <c r="HY404" s="590"/>
      <c r="HZ404" s="609"/>
      <c r="IA404" s="610"/>
      <c r="IB404" s="593"/>
      <c r="IC404" s="594"/>
      <c r="ID404" s="609"/>
      <c r="IE404" s="583"/>
      <c r="IF404" s="595"/>
      <c r="IG404" s="219"/>
      <c r="IH404" s="624"/>
      <c r="II404" s="101"/>
      <c r="IJ404" s="100"/>
      <c r="IK404" s="100"/>
      <c r="IL404" s="100"/>
      <c r="IM404" s="98"/>
      <c r="IN404" s="621"/>
      <c r="IO404" s="621"/>
      <c r="IP404" s="101"/>
      <c r="IQ404" s="100"/>
      <c r="IR404" s="100"/>
      <c r="IS404" s="100"/>
      <c r="IT404" s="98"/>
      <c r="IU404" s="374"/>
      <c r="IV404" s="623"/>
    </row>
    <row r="405" spans="219:256">
      <c r="HK405" s="564"/>
      <c r="HL405" s="559"/>
      <c r="HM405" s="558"/>
      <c r="HN405" s="559"/>
      <c r="HO405" s="585"/>
      <c r="HP405" s="586"/>
      <c r="HQ405" s="561"/>
      <c r="HR405" s="562"/>
      <c r="HS405" s="562"/>
      <c r="HT405" s="561"/>
      <c r="HU405" s="563"/>
      <c r="HV405" s="85"/>
      <c r="HW405" s="588"/>
      <c r="HX405" s="589"/>
      <c r="HY405" s="590"/>
      <c r="HZ405" s="609"/>
      <c r="IA405" s="610"/>
      <c r="IB405" s="593"/>
      <c r="IC405" s="594"/>
      <c r="ID405" s="609"/>
      <c r="IE405" s="583"/>
      <c r="IF405" s="595"/>
      <c r="IG405" s="219"/>
      <c r="IH405" s="624"/>
      <c r="II405" s="625"/>
      <c r="IJ405" s="626"/>
      <c r="IK405" s="627"/>
      <c r="IL405" s="627"/>
      <c r="IM405" s="628"/>
      <c r="IN405" s="621"/>
      <c r="IO405" s="621"/>
      <c r="IP405" s="625"/>
      <c r="IQ405" s="626"/>
      <c r="IR405" s="627"/>
      <c r="IS405" s="627"/>
      <c r="IT405" s="628"/>
      <c r="IU405" s="374"/>
      <c r="IV405" s="623"/>
    </row>
    <row r="406" spans="219:256">
      <c r="HK406" s="564"/>
      <c r="HL406" s="559"/>
      <c r="HM406" s="558"/>
      <c r="HN406" s="559"/>
      <c r="HO406" s="585"/>
      <c r="HP406" s="586"/>
      <c r="HQ406" s="561"/>
      <c r="HR406" s="562"/>
      <c r="HS406" s="562"/>
      <c r="HT406" s="561"/>
      <c r="HU406" s="563"/>
      <c r="HV406" s="85"/>
      <c r="HW406" s="588"/>
      <c r="HX406" s="589"/>
      <c r="HY406" s="590"/>
      <c r="HZ406" s="609"/>
      <c r="IA406" s="610"/>
      <c r="IB406" s="593"/>
      <c r="IC406" s="594"/>
      <c r="ID406" s="609"/>
      <c r="IE406" s="634"/>
      <c r="IF406" s="595"/>
      <c r="IG406" s="219"/>
      <c r="IH406" s="624"/>
      <c r="II406" s="455"/>
      <c r="IJ406" s="629"/>
      <c r="IK406" s="630"/>
      <c r="IL406" s="631"/>
      <c r="IM406" s="632"/>
      <c r="IN406" s="621"/>
      <c r="IO406" s="621"/>
      <c r="IP406" s="455"/>
      <c r="IQ406" s="629"/>
      <c r="IR406" s="630"/>
      <c r="IS406" s="631"/>
      <c r="IT406" s="633"/>
      <c r="IU406" s="374"/>
      <c r="IV406" s="623"/>
    </row>
    <row r="407" spans="219:256">
      <c r="HK407" s="564"/>
      <c r="HL407" s="559"/>
      <c r="HM407" s="558"/>
      <c r="HN407" s="559"/>
      <c r="HO407" s="585"/>
      <c r="HP407" s="586"/>
      <c r="HQ407" s="561"/>
      <c r="HR407" s="562"/>
      <c r="HS407" s="562"/>
      <c r="HT407" s="561"/>
      <c r="HU407" s="563"/>
      <c r="HV407" s="85"/>
      <c r="HW407" s="588"/>
      <c r="HX407" s="589"/>
      <c r="HY407" s="590"/>
      <c r="HZ407" s="609"/>
      <c r="IA407" s="610"/>
      <c r="IB407" s="593"/>
      <c r="IC407" s="594"/>
      <c r="ID407" s="609"/>
      <c r="IE407" s="583"/>
      <c r="IF407" s="595"/>
      <c r="IG407" s="219"/>
      <c r="IH407" s="624"/>
      <c r="II407" s="455"/>
      <c r="IJ407" s="629"/>
      <c r="IK407" s="630"/>
      <c r="IL407" s="631"/>
      <c r="IM407" s="632"/>
      <c r="IN407" s="621"/>
      <c r="IO407" s="621"/>
      <c r="IP407" s="455"/>
      <c r="IQ407" s="629"/>
      <c r="IR407" s="630"/>
      <c r="IS407" s="631"/>
      <c r="IT407" s="632"/>
      <c r="IU407" s="374"/>
      <c r="IV407" s="623"/>
    </row>
    <row r="408" spans="219:256">
      <c r="HK408" s="564"/>
      <c r="HL408" s="559"/>
      <c r="HM408" s="558"/>
      <c r="HN408" s="559"/>
      <c r="HO408" s="585"/>
      <c r="HP408" s="586"/>
      <c r="HQ408" s="561"/>
      <c r="HR408" s="562"/>
      <c r="HS408" s="562"/>
      <c r="HT408" s="561"/>
      <c r="HU408" s="563"/>
      <c r="HV408" s="85"/>
      <c r="HW408" s="588"/>
      <c r="HX408" s="589"/>
      <c r="HY408" s="590"/>
      <c r="HZ408" s="591"/>
      <c r="IA408" s="636"/>
      <c r="IB408" s="593"/>
      <c r="IC408" s="594"/>
      <c r="ID408" s="591"/>
      <c r="IE408" s="637"/>
      <c r="IF408" s="595"/>
      <c r="IG408" s="219"/>
      <c r="IH408" s="624"/>
      <c r="II408" s="455"/>
      <c r="IJ408" s="629"/>
      <c r="IK408" s="630"/>
      <c r="IL408" s="631"/>
      <c r="IM408" s="632"/>
      <c r="IN408" s="621"/>
      <c r="IO408" s="621"/>
      <c r="IP408" s="455"/>
      <c r="IQ408" s="629"/>
      <c r="IR408" s="630"/>
      <c r="IS408" s="631"/>
      <c r="IT408" s="632"/>
      <c r="IU408" s="374"/>
      <c r="IV408" s="623"/>
    </row>
    <row r="409" spans="219:256">
      <c r="HK409" s="564"/>
      <c r="HL409" s="559"/>
      <c r="HM409" s="558"/>
      <c r="HN409" s="559"/>
      <c r="HO409" s="585"/>
      <c r="HP409" s="586"/>
      <c r="HQ409" s="561"/>
      <c r="HR409" s="562"/>
      <c r="HS409" s="562"/>
      <c r="HT409" s="561"/>
      <c r="HU409" s="563"/>
      <c r="HV409" s="85"/>
      <c r="HW409" s="588"/>
      <c r="HX409" s="589"/>
      <c r="HY409" s="590"/>
      <c r="HZ409" s="609"/>
      <c r="IA409" s="636"/>
      <c r="IB409" s="593"/>
      <c r="IC409" s="594"/>
      <c r="ID409" s="609"/>
      <c r="IE409" s="637"/>
      <c r="IF409" s="595"/>
      <c r="IG409" s="638"/>
      <c r="IH409" s="624"/>
      <c r="II409" s="455"/>
      <c r="IJ409" s="629"/>
      <c r="IK409" s="630"/>
      <c r="IL409" s="631"/>
      <c r="IM409" s="632"/>
      <c r="IN409" s="621"/>
      <c r="IO409" s="621"/>
      <c r="IP409" s="455"/>
      <c r="IQ409" s="629"/>
      <c r="IR409" s="630"/>
      <c r="IS409" s="631"/>
      <c r="IT409" s="633"/>
      <c r="IU409" s="374"/>
      <c r="IV409" s="623"/>
    </row>
    <row r="410" spans="219:256">
      <c r="HK410" s="564"/>
      <c r="HL410" s="559"/>
      <c r="HM410" s="558"/>
      <c r="HN410" s="559"/>
      <c r="HO410" s="585"/>
      <c r="HP410" s="586"/>
      <c r="HQ410" s="561"/>
      <c r="HR410" s="562"/>
      <c r="HS410" s="562"/>
      <c r="HT410" s="561"/>
      <c r="HU410" s="563"/>
      <c r="HV410" s="85"/>
      <c r="HW410" s="588"/>
      <c r="HX410" s="589"/>
      <c r="HY410" s="590"/>
      <c r="HZ410" s="609"/>
      <c r="IA410" s="636"/>
      <c r="IB410" s="593"/>
      <c r="IC410" s="594"/>
      <c r="ID410" s="609"/>
      <c r="IE410" s="637"/>
      <c r="IF410" s="595"/>
      <c r="IG410" s="219"/>
      <c r="IH410" s="624"/>
      <c r="II410" s="455"/>
      <c r="IJ410" s="629"/>
      <c r="IK410" s="630"/>
      <c r="IL410" s="631"/>
      <c r="IM410" s="632"/>
      <c r="IN410" s="621"/>
      <c r="IO410" s="621"/>
      <c r="IP410" s="455"/>
      <c r="IQ410" s="629"/>
      <c r="IR410" s="630"/>
      <c r="IS410" s="631"/>
      <c r="IT410" s="633"/>
      <c r="IU410" s="374"/>
      <c r="IV410" s="623"/>
    </row>
    <row r="411" spans="219:256">
      <c r="HK411" s="564"/>
      <c r="HL411" s="559"/>
      <c r="HM411" s="558"/>
      <c r="HN411" s="559"/>
      <c r="HO411" s="585"/>
      <c r="HP411" s="586"/>
      <c r="HQ411" s="561"/>
      <c r="HR411" s="562"/>
      <c r="HS411" s="562"/>
      <c r="HT411" s="561"/>
      <c r="HU411" s="563"/>
      <c r="HV411" s="85"/>
      <c r="HW411" s="588"/>
      <c r="HX411" s="589"/>
      <c r="HY411" s="590"/>
      <c r="HZ411" s="591"/>
      <c r="IA411" s="610"/>
      <c r="IB411" s="593"/>
      <c r="IC411" s="594"/>
      <c r="ID411" s="591"/>
      <c r="IE411" s="608"/>
      <c r="IF411" s="595"/>
      <c r="IG411" s="219"/>
      <c r="IH411" s="624"/>
      <c r="II411" s="455"/>
      <c r="IJ411" s="629"/>
      <c r="IK411" s="630"/>
      <c r="IL411" s="631"/>
      <c r="IM411" s="632"/>
      <c r="IN411" s="621"/>
      <c r="IO411" s="621"/>
      <c r="IP411" s="455"/>
      <c r="IQ411" s="629"/>
      <c r="IR411" s="630"/>
      <c r="IS411" s="631"/>
      <c r="IT411" s="633"/>
      <c r="IU411" s="374"/>
      <c r="IV411" s="623"/>
    </row>
    <row r="412" spans="219:256">
      <c r="HK412" s="564"/>
      <c r="HL412" s="559"/>
      <c r="HM412" s="558"/>
      <c r="HN412" s="559"/>
      <c r="HO412" s="585"/>
      <c r="HP412" s="586"/>
      <c r="HQ412" s="561"/>
      <c r="HR412" s="562"/>
      <c r="HS412" s="562"/>
      <c r="HT412" s="561"/>
      <c r="HU412" s="563"/>
      <c r="HV412" s="85"/>
      <c r="HW412" s="588"/>
      <c r="HX412" s="589"/>
      <c r="HY412" s="590"/>
      <c r="HZ412" s="609"/>
      <c r="IA412" s="610"/>
      <c r="IB412" s="593"/>
      <c r="IC412" s="594"/>
      <c r="ID412" s="609"/>
      <c r="IE412" s="608"/>
      <c r="IF412" s="595"/>
      <c r="IG412" s="219"/>
      <c r="IH412" s="624"/>
      <c r="II412" s="455"/>
      <c r="IJ412" s="629"/>
      <c r="IK412" s="630"/>
      <c r="IL412" s="631"/>
      <c r="IM412" s="632"/>
      <c r="IN412" s="621"/>
      <c r="IO412" s="621"/>
      <c r="IP412" s="455"/>
      <c r="IQ412" s="629"/>
      <c r="IR412" s="630"/>
      <c r="IS412" s="631"/>
      <c r="IT412" s="633"/>
      <c r="IU412" s="374"/>
      <c r="IV412" s="623"/>
    </row>
    <row r="413" spans="219:256" ht="12" thickBot="1">
      <c r="HK413" s="564"/>
      <c r="HL413" s="559"/>
      <c r="HM413" s="558"/>
      <c r="HN413" s="559"/>
      <c r="HO413" s="585"/>
      <c r="HP413" s="586"/>
      <c r="HQ413" s="561"/>
      <c r="HR413" s="562"/>
      <c r="HS413" s="562"/>
      <c r="HT413" s="561"/>
      <c r="HU413" s="563"/>
      <c r="HV413" s="85"/>
      <c r="HW413" s="639"/>
      <c r="HX413" s="640"/>
      <c r="HY413" s="641"/>
      <c r="HZ413" s="642"/>
      <c r="IA413" s="643"/>
      <c r="IB413" s="644"/>
      <c r="IC413" s="645"/>
      <c r="ID413" s="642"/>
      <c r="IE413" s="647"/>
      <c r="IF413" s="646"/>
      <c r="IG413" s="219"/>
      <c r="IH413" s="624"/>
      <c r="II413" s="455"/>
      <c r="IJ413" s="629"/>
      <c r="IK413" s="630"/>
      <c r="IL413" s="631"/>
      <c r="IM413" s="632"/>
      <c r="IN413" s="621"/>
      <c r="IO413" s="621"/>
      <c r="IP413" s="455"/>
      <c r="IQ413" s="629"/>
      <c r="IR413" s="630"/>
      <c r="IS413" s="631"/>
      <c r="IT413" s="633"/>
      <c r="IU413" s="374"/>
      <c r="IV413" s="623"/>
    </row>
    <row r="414" spans="219:256" ht="12" thickBot="1">
      <c r="HK414" s="564"/>
      <c r="HL414" s="559"/>
      <c r="HM414" s="558"/>
      <c r="HN414" s="559"/>
      <c r="HO414" s="585"/>
      <c r="HP414" s="586"/>
      <c r="HQ414" s="561"/>
      <c r="HR414" s="562"/>
      <c r="HS414" s="562"/>
      <c r="HT414" s="561"/>
      <c r="HU414" s="563"/>
      <c r="HV414" s="85"/>
      <c r="HW414" s="648"/>
      <c r="HX414" s="649"/>
      <c r="HY414" s="650"/>
      <c r="HZ414" s="651"/>
      <c r="IA414" s="651"/>
      <c r="IB414" s="652"/>
      <c r="IC414" s="650"/>
      <c r="ID414" s="651"/>
      <c r="IE414" s="651"/>
      <c r="IF414" s="652"/>
      <c r="IG414" s="219"/>
      <c r="IH414" s="624"/>
      <c r="II414" s="455"/>
      <c r="IJ414" s="629"/>
      <c r="IK414" s="630"/>
      <c r="IL414" s="631"/>
      <c r="IM414" s="632"/>
      <c r="IN414" s="621"/>
      <c r="IO414" s="621"/>
      <c r="IP414" s="455"/>
      <c r="IQ414" s="629"/>
      <c r="IR414" s="630"/>
      <c r="IS414" s="631"/>
      <c r="IT414" s="633"/>
      <c r="IU414" s="374"/>
      <c r="IV414" s="623"/>
    </row>
    <row r="415" spans="219:256" ht="12" thickBot="1">
      <c r="HK415" s="564"/>
      <c r="HL415" s="559"/>
      <c r="HM415" s="558"/>
      <c r="HN415" s="559"/>
      <c r="HO415" s="585"/>
      <c r="HP415" s="586"/>
      <c r="HQ415" s="561"/>
      <c r="HR415" s="562"/>
      <c r="HS415" s="562"/>
      <c r="HT415" s="561"/>
      <c r="HU415" s="563"/>
      <c r="HV415" s="85"/>
      <c r="HW415" s="653"/>
      <c r="HX415" s="654"/>
      <c r="HY415" s="655"/>
      <c r="HZ415" s="656"/>
      <c r="IA415" s="657"/>
      <c r="IB415" s="658"/>
      <c r="IC415" s="659"/>
      <c r="ID415" s="660"/>
      <c r="IE415" s="661"/>
      <c r="IF415" s="662"/>
      <c r="IG415" s="219"/>
      <c r="IH415" s="624"/>
      <c r="II415" s="455"/>
      <c r="IJ415" s="629"/>
      <c r="IK415" s="630"/>
      <c r="IL415" s="631"/>
      <c r="IM415" s="632"/>
      <c r="IN415" s="621"/>
      <c r="IO415" s="621"/>
      <c r="IP415" s="455"/>
      <c r="IQ415" s="629"/>
      <c r="IR415" s="630"/>
      <c r="IS415" s="631"/>
      <c r="IT415" s="633"/>
      <c r="IU415" s="374"/>
      <c r="IV415" s="623"/>
    </row>
    <row r="416" spans="219:256" ht="12" thickBot="1">
      <c r="HK416" s="564"/>
      <c r="HL416" s="559"/>
      <c r="HM416" s="558"/>
      <c r="HN416" s="559"/>
      <c r="HO416" s="585"/>
      <c r="HP416" s="586"/>
      <c r="HQ416" s="561"/>
      <c r="HR416" s="562"/>
      <c r="HS416" s="562"/>
      <c r="HT416" s="561"/>
      <c r="HU416" s="563"/>
      <c r="HV416" s="85"/>
      <c r="HW416" s="663"/>
      <c r="HX416" s="664"/>
      <c r="HY416" s="621"/>
      <c r="HZ416" s="621"/>
      <c r="IA416" s="664"/>
      <c r="IB416" s="665"/>
      <c r="IC416" s="665"/>
      <c r="ID416" s="665"/>
      <c r="IE416" s="666"/>
      <c r="IF416" s="667"/>
      <c r="IG416" s="219"/>
      <c r="IH416" s="624"/>
      <c r="II416" s="455"/>
      <c r="IJ416" s="629"/>
      <c r="IK416" s="668"/>
      <c r="IL416" s="669"/>
      <c r="IM416" s="670"/>
      <c r="IN416" s="621"/>
      <c r="IO416" s="621"/>
      <c r="IP416" s="455"/>
      <c r="IQ416" s="629"/>
      <c r="IR416" s="668"/>
      <c r="IS416" s="669"/>
      <c r="IT416" s="671"/>
      <c r="IU416" s="374"/>
      <c r="IV416" s="623"/>
    </row>
    <row r="417" spans="219:256" ht="12" thickBot="1">
      <c r="HK417" s="564"/>
      <c r="HL417" s="559"/>
      <c r="HM417" s="558"/>
      <c r="HN417" s="559"/>
      <c r="HO417" s="585"/>
      <c r="HP417" s="586"/>
      <c r="HQ417" s="561"/>
      <c r="HR417" s="562"/>
      <c r="HS417" s="562"/>
      <c r="HT417" s="561"/>
      <c r="HU417" s="563"/>
      <c r="HV417" s="85"/>
      <c r="HW417" s="682"/>
      <c r="HX417" s="683"/>
      <c r="HY417" s="684"/>
      <c r="HZ417" s="684"/>
      <c r="IA417" s="685"/>
      <c r="IB417" s="686"/>
      <c r="IC417" s="686"/>
      <c r="ID417" s="686"/>
      <c r="IE417" s="688"/>
      <c r="IF417" s="689"/>
      <c r="IG417" s="219"/>
      <c r="IH417" s="690"/>
      <c r="II417" s="691"/>
      <c r="IJ417" s="692"/>
      <c r="IK417" s="692"/>
      <c r="IL417" s="693"/>
      <c r="IM417" s="694"/>
      <c r="IN417" s="684"/>
      <c r="IO417" s="684"/>
      <c r="IP417" s="691"/>
      <c r="IQ417" s="692"/>
      <c r="IR417" s="692"/>
      <c r="IS417" s="693"/>
      <c r="IT417" s="694"/>
      <c r="IU417" s="695"/>
      <c r="IV417" s="696"/>
    </row>
    <row r="418" spans="219:256" ht="12" thickBot="1">
      <c r="HK418" s="679"/>
      <c r="HL418" s="674"/>
      <c r="HM418" s="673"/>
      <c r="HN418" s="674"/>
      <c r="HO418" s="680"/>
      <c r="HP418" s="681"/>
      <c r="HQ418" s="676"/>
      <c r="HR418" s="677"/>
      <c r="HS418" s="677"/>
      <c r="HT418" s="676"/>
      <c r="HU418" s="678"/>
      <c r="HV418" s="85"/>
      <c r="HW418" s="86"/>
      <c r="HX418" s="85"/>
      <c r="HY418" s="85"/>
      <c r="HZ418" s="85"/>
      <c r="IA418" s="85"/>
      <c r="IB418" s="85"/>
      <c r="IC418" s="85"/>
      <c r="ID418" s="85"/>
      <c r="IE418" s="85"/>
      <c r="IF418" s="85"/>
      <c r="IG418" s="85"/>
      <c r="IH418" s="85"/>
      <c r="II418" s="85"/>
      <c r="IJ418" s="85"/>
      <c r="IK418" s="85"/>
      <c r="IL418" s="85"/>
      <c r="IM418" s="85"/>
      <c r="IN418" s="85"/>
      <c r="IO418" s="85"/>
      <c r="IP418" s="85"/>
      <c r="IQ418" s="85"/>
      <c r="IR418" s="85"/>
      <c r="IS418" s="85"/>
      <c r="IT418" s="85"/>
      <c r="IU418" s="85"/>
      <c r="IV418" s="85"/>
    </row>
    <row r="419" spans="219:256" ht="12" thickBot="1">
      <c r="HK419" s="86"/>
      <c r="HL419" s="85"/>
      <c r="HM419" s="85"/>
      <c r="HN419" s="85"/>
      <c r="HO419" s="85"/>
      <c r="HP419" s="85"/>
      <c r="HQ419" s="85"/>
      <c r="HR419" s="85"/>
      <c r="HS419" s="85"/>
      <c r="HT419" s="85"/>
      <c r="HU419" s="85"/>
      <c r="HV419" s="228"/>
      <c r="HW419" s="382"/>
      <c r="HX419" s="383"/>
      <c r="HY419" s="383"/>
      <c r="HZ419" s="383"/>
      <c r="IA419" s="706"/>
      <c r="IB419" s="707"/>
      <c r="IC419" s="708"/>
      <c r="ID419" s="709"/>
      <c r="IE419" s="710"/>
      <c r="IF419" s="711"/>
      <c r="IG419" s="228"/>
      <c r="IH419" s="228"/>
      <c r="II419" s="228"/>
      <c r="IJ419" s="228"/>
      <c r="IK419" s="228"/>
      <c r="IL419" s="228"/>
      <c r="IM419" s="228"/>
      <c r="IN419" s="228"/>
      <c r="IO419" s="228"/>
      <c r="IP419" s="228"/>
      <c r="IQ419" s="228"/>
      <c r="IR419" s="228"/>
      <c r="IS419" s="228"/>
      <c r="IT419" s="228"/>
      <c r="IU419" s="228"/>
      <c r="IV419" s="228"/>
    </row>
    <row r="420" spans="219:256" ht="12" thickBot="1">
      <c r="HK420" s="703"/>
      <c r="HL420" s="704"/>
      <c r="HM420" s="704"/>
      <c r="HN420" s="704"/>
      <c r="HO420" s="704"/>
      <c r="HP420" s="704"/>
      <c r="HQ420" s="704"/>
      <c r="HR420" s="704"/>
      <c r="HS420" s="704"/>
      <c r="HT420" s="704"/>
      <c r="HU420" s="705"/>
      <c r="HV420" s="228"/>
      <c r="HW420" s="726"/>
      <c r="HX420" s="727"/>
      <c r="HY420" s="728"/>
      <c r="HZ420" s="729"/>
      <c r="IA420" s="730"/>
      <c r="IB420" s="731"/>
      <c r="IC420" s="732"/>
      <c r="ID420" s="733"/>
      <c r="IE420" s="734"/>
      <c r="IF420" s="735"/>
      <c r="IG420" s="228"/>
      <c r="IH420" s="228"/>
      <c r="II420" s="228"/>
      <c r="IJ420" s="228"/>
      <c r="IK420" s="228"/>
      <c r="IL420" s="228"/>
      <c r="IM420" s="228"/>
      <c r="IN420" s="228"/>
      <c r="IO420" s="228"/>
      <c r="IP420" s="228"/>
      <c r="IQ420" s="228"/>
      <c r="IR420" s="228"/>
      <c r="IS420" s="228"/>
      <c r="IT420" s="228"/>
      <c r="IU420" s="228"/>
      <c r="IV420" s="228"/>
    </row>
    <row r="421" spans="219:256" ht="12" thickBot="1">
      <c r="HK421" s="866"/>
      <c r="HL421" s="867"/>
      <c r="HM421" s="868"/>
      <c r="HN421" s="869"/>
      <c r="HO421" s="868"/>
      <c r="HP421" s="869"/>
      <c r="HQ421" s="870"/>
      <c r="HR421" s="871"/>
      <c r="HS421" s="723"/>
      <c r="HT421" s="724"/>
      <c r="HU421" s="725"/>
      <c r="HV421" s="228"/>
      <c r="HW421" s="748"/>
      <c r="HX421" s="749"/>
      <c r="HY421" s="749"/>
      <c r="HZ421" s="749"/>
      <c r="IA421" s="749"/>
      <c r="IB421" s="749"/>
      <c r="IC421" s="749"/>
      <c r="ID421" s="750"/>
      <c r="IE421" s="750"/>
      <c r="IF421" s="751"/>
      <c r="IG421" s="228"/>
      <c r="IH421" s="228"/>
      <c r="II421" s="228"/>
      <c r="IJ421" s="228"/>
      <c r="IK421" s="228"/>
      <c r="IL421" s="228"/>
      <c r="IM421" s="228"/>
      <c r="IN421" s="228"/>
      <c r="IO421" s="228"/>
      <c r="IP421" s="228"/>
      <c r="IQ421" s="228"/>
      <c r="IR421" s="228"/>
      <c r="IS421" s="228"/>
      <c r="IT421" s="228"/>
      <c r="IU421" s="228"/>
      <c r="IV421" s="228"/>
    </row>
    <row r="422" spans="219:256">
      <c r="HK422" s="872"/>
      <c r="HL422" s="873"/>
      <c r="HM422" s="874"/>
      <c r="HN422" s="874"/>
      <c r="HO422" s="874"/>
      <c r="HP422" s="874"/>
      <c r="HQ422" s="875"/>
      <c r="HR422" s="876"/>
      <c r="HS422" s="877"/>
      <c r="HT422" s="877"/>
      <c r="HU422" s="747"/>
      <c r="HV422" s="228"/>
      <c r="HW422" s="764"/>
      <c r="HX422" s="765"/>
      <c r="HY422" s="766"/>
      <c r="HZ422" s="767"/>
      <c r="IA422" s="768"/>
      <c r="IB422" s="769"/>
      <c r="IC422" s="770"/>
      <c r="ID422" s="771"/>
      <c r="IE422" s="772"/>
      <c r="IF422" s="773"/>
      <c r="IG422" s="228"/>
      <c r="IH422" s="228"/>
      <c r="II422" s="228"/>
      <c r="IJ422" s="228"/>
      <c r="IK422" s="228"/>
      <c r="IL422" s="228"/>
      <c r="IM422" s="220"/>
      <c r="IN422" s="220"/>
      <c r="IO422" s="220"/>
      <c r="IP422" s="220"/>
      <c r="IQ422" s="220"/>
      <c r="IR422" s="220"/>
      <c r="IS422" s="220"/>
      <c r="IT422" s="220"/>
      <c r="IU422" s="220"/>
      <c r="IV422" s="220"/>
    </row>
    <row r="423" spans="219:256">
      <c r="HK423" s="878"/>
      <c r="HL423" s="746"/>
      <c r="HM423" s="758"/>
      <c r="HN423" s="759"/>
      <c r="HO423" s="820"/>
      <c r="HP423" s="759"/>
      <c r="HQ423" s="761"/>
      <c r="HR423" s="762"/>
      <c r="HS423" s="608"/>
      <c r="HT423" s="608"/>
      <c r="HU423" s="763"/>
      <c r="HV423" s="228"/>
      <c r="HW423" s="775"/>
      <c r="HX423" s="776"/>
      <c r="HY423" s="777"/>
      <c r="HZ423" s="778"/>
      <c r="IA423" s="779"/>
      <c r="IB423" s="780"/>
      <c r="IC423" s="781"/>
      <c r="ID423" s="782"/>
      <c r="IE423" s="783"/>
      <c r="IF423" s="784"/>
      <c r="IG423" s="228"/>
      <c r="IH423" s="228"/>
      <c r="II423" s="228"/>
      <c r="IJ423" s="228"/>
      <c r="IK423" s="228"/>
      <c r="IL423" s="228"/>
      <c r="IM423" s="220"/>
      <c r="IN423" s="220"/>
      <c r="IO423" s="220"/>
      <c r="IP423" s="220"/>
      <c r="IQ423" s="220"/>
      <c r="IR423" s="220"/>
      <c r="IS423" s="220"/>
      <c r="IT423" s="220"/>
      <c r="IU423" s="220"/>
      <c r="IV423" s="220"/>
    </row>
    <row r="424" spans="219:256">
      <c r="HK424" s="878"/>
      <c r="HL424" s="746"/>
      <c r="HM424" s="760"/>
      <c r="HN424" s="759"/>
      <c r="HO424" s="760"/>
      <c r="HP424" s="759"/>
      <c r="HQ424" s="761"/>
      <c r="HR424" s="762"/>
      <c r="HS424" s="608"/>
      <c r="HT424" s="608"/>
      <c r="HU424" s="763"/>
      <c r="HV424" s="228"/>
      <c r="HW424" s="775"/>
      <c r="HX424" s="776"/>
      <c r="HY424" s="777"/>
      <c r="HZ424" s="789"/>
      <c r="IA424" s="779"/>
      <c r="IB424" s="780"/>
      <c r="IC424" s="790"/>
      <c r="ID424" s="782"/>
      <c r="IE424" s="791"/>
      <c r="IF424" s="792"/>
      <c r="IG424" s="228"/>
      <c r="IH424" s="228"/>
      <c r="II424" s="228"/>
      <c r="IJ424" s="228"/>
      <c r="IK424" s="228"/>
      <c r="IL424" s="228"/>
      <c r="IM424" s="220"/>
      <c r="IN424" s="220"/>
      <c r="IO424" s="220"/>
      <c r="IP424" s="220"/>
      <c r="IQ424" s="220"/>
      <c r="IR424" s="220"/>
      <c r="IS424" s="220"/>
      <c r="IT424" s="220"/>
      <c r="IU424" s="220"/>
      <c r="IV424" s="220"/>
    </row>
    <row r="425" spans="219:256">
      <c r="HK425" s="878"/>
      <c r="HL425" s="746"/>
      <c r="HM425" s="760"/>
      <c r="HN425" s="759"/>
      <c r="HO425" s="760"/>
      <c r="HP425" s="759"/>
      <c r="HQ425" s="761"/>
      <c r="HR425" s="762"/>
      <c r="HS425" s="788"/>
      <c r="HT425" s="788"/>
      <c r="HU425" s="763"/>
      <c r="HV425" s="228"/>
      <c r="HW425" s="775"/>
      <c r="HX425" s="776"/>
      <c r="HY425" s="777"/>
      <c r="HZ425" s="789"/>
      <c r="IA425" s="779"/>
      <c r="IB425" s="780"/>
      <c r="IC425" s="793"/>
      <c r="ID425" s="782"/>
      <c r="IE425" s="791"/>
      <c r="IF425" s="792"/>
      <c r="IG425" s="228"/>
      <c r="IH425" s="228"/>
      <c r="II425" s="228"/>
      <c r="IJ425" s="228"/>
      <c r="IK425" s="228"/>
      <c r="IL425" s="228"/>
      <c r="IM425" s="220"/>
      <c r="IN425" s="220"/>
      <c r="IO425" s="220"/>
      <c r="IP425" s="220"/>
      <c r="IQ425" s="220"/>
      <c r="IR425" s="220"/>
      <c r="IS425" s="220"/>
      <c r="IT425" s="220"/>
      <c r="IU425" s="220"/>
      <c r="IV425" s="220"/>
    </row>
    <row r="426" spans="219:256">
      <c r="HK426" s="878"/>
      <c r="HL426" s="746"/>
      <c r="HM426" s="760"/>
      <c r="HN426" s="759"/>
      <c r="HO426" s="760"/>
      <c r="HP426" s="759"/>
      <c r="HQ426" s="761"/>
      <c r="HR426" s="762"/>
      <c r="HS426" s="788"/>
      <c r="HT426" s="788"/>
      <c r="HU426" s="763"/>
      <c r="HV426" s="228"/>
      <c r="HW426" s="794"/>
      <c r="HX426" s="795"/>
      <c r="HY426" s="796"/>
      <c r="HZ426" s="778"/>
      <c r="IA426" s="797"/>
      <c r="IB426" s="798"/>
      <c r="IC426" s="793"/>
      <c r="ID426" s="799"/>
      <c r="IE426" s="800"/>
      <c r="IF426" s="801"/>
      <c r="IG426" s="228"/>
      <c r="IH426" s="228"/>
      <c r="II426" s="228"/>
      <c r="IJ426" s="228"/>
      <c r="IK426" s="228"/>
      <c r="IL426" s="228"/>
      <c r="IM426" s="220"/>
      <c r="IN426" s="220"/>
      <c r="IO426" s="220"/>
      <c r="IP426" s="220"/>
      <c r="IQ426" s="220"/>
      <c r="IR426" s="220"/>
      <c r="IS426" s="220"/>
      <c r="IT426" s="220"/>
      <c r="IU426" s="220"/>
      <c r="IV426" s="220"/>
    </row>
    <row r="427" spans="219:256" ht="12" thickBot="1">
      <c r="HK427" s="878"/>
      <c r="HL427" s="746"/>
      <c r="HM427" s="760"/>
      <c r="HN427" s="759"/>
      <c r="HO427" s="760"/>
      <c r="HP427" s="759"/>
      <c r="HQ427" s="761"/>
      <c r="HR427" s="762"/>
      <c r="HS427" s="788"/>
      <c r="HT427" s="788"/>
      <c r="HU427" s="763"/>
      <c r="HV427" s="228"/>
      <c r="HW427" s="809"/>
      <c r="HX427" s="810"/>
      <c r="HY427" s="811"/>
      <c r="HZ427" s="812"/>
      <c r="IA427" s="813"/>
      <c r="IB427" s="814"/>
      <c r="IC427" s="815"/>
      <c r="ID427" s="816"/>
      <c r="IE427" s="817"/>
      <c r="IF427" s="818"/>
      <c r="IG427" s="228"/>
      <c r="IH427" s="228"/>
      <c r="II427" s="228"/>
      <c r="IJ427" s="228"/>
      <c r="IK427" s="228"/>
      <c r="IL427" s="228"/>
      <c r="IM427" s="220"/>
      <c r="IN427" s="220"/>
      <c r="IO427" s="220"/>
      <c r="IP427" s="220"/>
      <c r="IQ427" s="220"/>
      <c r="IR427" s="220"/>
      <c r="IS427" s="220"/>
      <c r="IT427" s="220"/>
      <c r="IU427" s="220"/>
      <c r="IV427" s="220"/>
    </row>
    <row r="428" spans="219:256" ht="12" thickBot="1">
      <c r="HK428" s="878"/>
      <c r="HL428" s="746"/>
      <c r="HM428" s="760"/>
      <c r="HN428" s="759"/>
      <c r="HO428" s="760"/>
      <c r="HP428" s="759"/>
      <c r="HQ428" s="761"/>
      <c r="HR428" s="762"/>
      <c r="HS428" s="608"/>
      <c r="HT428" s="608"/>
      <c r="HU428" s="808"/>
      <c r="HV428" s="228"/>
      <c r="HW428" s="228"/>
      <c r="HX428" s="220"/>
      <c r="HY428" s="220"/>
      <c r="HZ428" s="220"/>
      <c r="IA428" s="220"/>
      <c r="IB428" s="220"/>
      <c r="IC428" s="220"/>
      <c r="ID428" s="220"/>
      <c r="IE428" s="220"/>
      <c r="IF428" s="220"/>
      <c r="IG428" s="220"/>
      <c r="IH428" s="220"/>
      <c r="II428" s="228"/>
      <c r="IJ428" s="228"/>
      <c r="IK428" s="228"/>
      <c r="IL428" s="228"/>
      <c r="IM428" s="228"/>
      <c r="IN428" s="228"/>
      <c r="IO428" s="220"/>
      <c r="IP428" s="220"/>
      <c r="IQ428" s="220"/>
      <c r="IR428" s="220"/>
      <c r="IS428" s="220"/>
      <c r="IT428" s="220"/>
      <c r="IU428" s="220"/>
      <c r="IV428" s="220"/>
    </row>
    <row r="429" spans="219:256" ht="12" thickBot="1">
      <c r="HK429" s="879"/>
      <c r="HL429" s="746"/>
      <c r="HM429" s="760"/>
      <c r="HN429" s="759"/>
      <c r="HO429" s="760"/>
      <c r="HP429" s="759"/>
      <c r="HQ429" s="761"/>
      <c r="HR429" s="762"/>
      <c r="HS429" s="788"/>
      <c r="HT429" s="788"/>
      <c r="HU429" s="808"/>
      <c r="HV429" s="228"/>
      <c r="HW429" s="822"/>
      <c r="HX429" s="823"/>
      <c r="HY429" s="702"/>
      <c r="HZ429" s="824"/>
      <c r="IA429" s="824"/>
      <c r="IB429" s="824"/>
      <c r="IC429" s="825"/>
      <c r="ID429" s="826"/>
      <c r="IE429" s="824"/>
      <c r="IF429" s="827"/>
      <c r="IG429" s="220"/>
      <c r="IH429" s="220"/>
      <c r="II429" s="228"/>
      <c r="IJ429" s="228"/>
      <c r="IK429" s="228"/>
      <c r="IL429" s="228"/>
      <c r="IM429" s="228"/>
      <c r="IN429" s="228"/>
      <c r="IO429" s="220"/>
      <c r="IP429" s="220"/>
      <c r="IQ429" s="220"/>
      <c r="IR429" s="220"/>
      <c r="IS429" s="220"/>
      <c r="IT429" s="220"/>
      <c r="IU429" s="220"/>
      <c r="IV429" s="220"/>
    </row>
    <row r="430" spans="219:256">
      <c r="HK430" s="878"/>
      <c r="HL430" s="746"/>
      <c r="HM430" s="760"/>
      <c r="HN430" s="820"/>
      <c r="HO430" s="760"/>
      <c r="HP430" s="820"/>
      <c r="HQ430" s="821"/>
      <c r="HR430" s="762"/>
      <c r="HS430" s="788"/>
      <c r="HT430" s="788"/>
      <c r="HU430" s="808"/>
      <c r="HV430" s="228"/>
      <c r="HW430" s="828"/>
      <c r="HX430" s="829"/>
      <c r="HY430" s="830"/>
      <c r="HZ430" s="831"/>
      <c r="IA430" s="832"/>
      <c r="IB430" s="833"/>
      <c r="IC430" s="831"/>
      <c r="ID430" s="832"/>
      <c r="IE430" s="834"/>
      <c r="IF430" s="835"/>
      <c r="IG430" s="220"/>
      <c r="IH430" s="220"/>
      <c r="II430" s="228"/>
      <c r="IJ430" s="228"/>
      <c r="IK430" s="228"/>
      <c r="IL430" s="228"/>
      <c r="IM430" s="228"/>
      <c r="IN430" s="228"/>
      <c r="IO430" s="220"/>
      <c r="IP430" s="220"/>
      <c r="IQ430" s="220"/>
      <c r="IR430" s="220"/>
      <c r="IS430" s="220"/>
      <c r="IT430" s="220"/>
      <c r="IU430" s="220"/>
      <c r="IV430" s="220"/>
    </row>
    <row r="431" spans="219:256">
      <c r="HK431" s="879"/>
      <c r="HL431" s="746"/>
      <c r="HM431" s="760"/>
      <c r="HN431" s="820"/>
      <c r="HO431" s="760"/>
      <c r="HP431" s="820"/>
      <c r="HQ431" s="821"/>
      <c r="HR431" s="762"/>
      <c r="HS431" s="788"/>
      <c r="HT431" s="788"/>
      <c r="HU431" s="808"/>
      <c r="HV431" s="228"/>
      <c r="HW431" s="837"/>
      <c r="HX431" s="838"/>
      <c r="HY431" s="839"/>
      <c r="HZ431" s="837"/>
      <c r="IA431" s="838"/>
      <c r="IB431" s="839"/>
      <c r="IC431" s="837"/>
      <c r="ID431" s="838"/>
      <c r="IE431" s="840"/>
      <c r="IF431" s="841"/>
      <c r="IG431" s="220"/>
      <c r="IH431" s="220"/>
      <c r="II431" s="228"/>
      <c r="IJ431" s="228"/>
      <c r="IK431" s="228"/>
      <c r="IL431" s="228"/>
      <c r="IM431" s="228"/>
      <c r="IN431" s="228"/>
      <c r="IO431" s="220"/>
      <c r="IP431" s="220"/>
      <c r="IQ431" s="220"/>
      <c r="IR431" s="220"/>
      <c r="IS431" s="220"/>
      <c r="IT431" s="220"/>
      <c r="IU431" s="220"/>
      <c r="IV431" s="220"/>
    </row>
    <row r="432" spans="219:256" ht="12" thickBot="1">
      <c r="HK432" s="879"/>
      <c r="HL432" s="836"/>
      <c r="HM432" s="760"/>
      <c r="HN432" s="820"/>
      <c r="HO432" s="760"/>
      <c r="HP432" s="820"/>
      <c r="HQ432" s="821"/>
      <c r="HR432" s="842"/>
      <c r="HS432" s="788"/>
      <c r="HT432" s="788"/>
      <c r="HU432" s="808"/>
      <c r="HV432" s="228"/>
      <c r="HW432" s="843"/>
      <c r="HX432" s="844"/>
      <c r="HY432" s="845"/>
      <c r="HZ432" s="843"/>
      <c r="IA432" s="844"/>
      <c r="IB432" s="845"/>
      <c r="IC432" s="843"/>
      <c r="ID432" s="844"/>
      <c r="IE432" s="846"/>
      <c r="IF432" s="847"/>
      <c r="IG432" s="220"/>
      <c r="IH432" s="220"/>
      <c r="II432" s="228"/>
      <c r="IJ432" s="228"/>
      <c r="IK432" s="228"/>
      <c r="IL432" s="228"/>
      <c r="IM432" s="228"/>
      <c r="IN432" s="228"/>
      <c r="IO432" s="848"/>
      <c r="IP432" s="848"/>
      <c r="IQ432" s="848"/>
      <c r="IR432" s="849"/>
      <c r="IS432" s="850"/>
      <c r="IT432" s="851"/>
      <c r="IU432" s="852"/>
      <c r="IV432" s="852"/>
    </row>
    <row r="433" spans="219:256" ht="12" thickBot="1">
      <c r="HK433" s="880"/>
      <c r="HL433" s="857"/>
      <c r="HM433" s="858"/>
      <c r="HN433" s="859"/>
      <c r="HO433" s="858"/>
      <c r="HP433" s="859"/>
      <c r="HQ433" s="860"/>
      <c r="HR433" s="861"/>
      <c r="HS433" s="881"/>
      <c r="HT433" s="882"/>
      <c r="HU433" s="862"/>
      <c r="HV433" s="228"/>
      <c r="HW433" s="228"/>
      <c r="HX433" s="855"/>
      <c r="HY433" s="855"/>
      <c r="HZ433" s="855"/>
      <c r="IA433" s="855"/>
      <c r="IB433" s="855"/>
      <c r="IC433" s="855"/>
      <c r="ID433" s="855"/>
      <c r="IE433" s="855"/>
      <c r="IF433" s="855"/>
      <c r="IG433" s="855"/>
      <c r="IH433" s="855"/>
      <c r="II433" s="855"/>
      <c r="IJ433" s="855"/>
      <c r="IK433" s="855"/>
      <c r="IL433" s="855"/>
      <c r="IM433" s="855"/>
      <c r="IN433" s="855"/>
      <c r="IO433" s="855"/>
      <c r="IP433" s="855"/>
      <c r="IQ433" s="855"/>
      <c r="IR433" s="855"/>
      <c r="IS433" s="855"/>
      <c r="IT433" s="855"/>
      <c r="IU433" s="855"/>
      <c r="IV433" s="855"/>
    </row>
    <row r="434" spans="219:256">
      <c r="HK434" s="855"/>
      <c r="HL434" s="855"/>
      <c r="HM434" s="855"/>
      <c r="HN434" s="855"/>
      <c r="HO434" s="855"/>
      <c r="HP434" s="855"/>
      <c r="HQ434" s="855"/>
      <c r="HR434" s="855"/>
      <c r="HS434" s="855"/>
      <c r="HT434" s="855"/>
      <c r="HU434" s="855"/>
      <c r="HV434" s="855"/>
      <c r="HW434" s="855"/>
      <c r="HX434" s="855"/>
      <c r="HY434" s="855"/>
      <c r="HZ434" s="855"/>
      <c r="IA434" s="855"/>
      <c r="IB434" s="855"/>
      <c r="IC434" s="855"/>
      <c r="ID434" s="855"/>
      <c r="IE434" s="855"/>
      <c r="IF434" s="855"/>
      <c r="IG434" s="855"/>
      <c r="IH434" s="855"/>
      <c r="II434" s="855"/>
      <c r="IJ434" s="855"/>
      <c r="IK434" s="855"/>
      <c r="IL434" s="855"/>
      <c r="IM434" s="855"/>
      <c r="IN434" s="855"/>
      <c r="IO434" s="855"/>
      <c r="IP434" s="855"/>
      <c r="IQ434" s="855"/>
      <c r="IR434" s="855"/>
      <c r="IS434" s="855"/>
      <c r="IT434" s="855"/>
      <c r="IU434" s="855"/>
      <c r="IV434" s="855"/>
    </row>
    <row r="435" spans="219:256">
      <c r="HK435" s="855"/>
      <c r="HL435" s="855"/>
      <c r="HM435" s="855"/>
      <c r="HN435" s="855"/>
      <c r="HO435" s="855"/>
      <c r="HP435" s="855"/>
      <c r="HQ435" s="855"/>
      <c r="HR435" s="855"/>
      <c r="HS435" s="855"/>
      <c r="HT435" s="855"/>
      <c r="HU435" s="855"/>
      <c r="HV435" s="855"/>
      <c r="HW435" s="855"/>
      <c r="HX435" s="855"/>
      <c r="HY435" s="855"/>
      <c r="HZ435" s="855"/>
      <c r="IA435" s="855"/>
      <c r="IB435" s="855"/>
      <c r="IC435" s="855"/>
      <c r="ID435" s="855"/>
      <c r="IE435" s="855"/>
      <c r="IF435" s="855"/>
      <c r="IG435" s="855"/>
      <c r="IH435" s="855"/>
      <c r="II435" s="855"/>
      <c r="IJ435" s="855"/>
      <c r="IK435" s="855"/>
      <c r="IL435" s="855"/>
      <c r="IM435" s="855"/>
      <c r="IN435" s="855"/>
      <c r="IO435" s="855"/>
      <c r="IP435" s="855"/>
      <c r="IQ435" s="855"/>
      <c r="IR435" s="855"/>
      <c r="IS435" s="855"/>
      <c r="IT435" s="855"/>
      <c r="IU435" s="855"/>
      <c r="IV435" s="855"/>
    </row>
    <row r="436" spans="219:256">
      <c r="HK436" s="855"/>
      <c r="HL436" s="855"/>
      <c r="HM436" s="855"/>
      <c r="HN436" s="855"/>
      <c r="HO436" s="855"/>
      <c r="HP436" s="855"/>
      <c r="HQ436" s="855"/>
      <c r="HR436" s="855"/>
      <c r="HS436" s="855"/>
      <c r="HT436" s="855"/>
      <c r="HU436" s="855"/>
      <c r="HV436" s="855"/>
      <c r="HW436" s="855"/>
      <c r="HX436" s="855"/>
      <c r="HY436" s="855"/>
      <c r="HZ436" s="855"/>
      <c r="IA436" s="855"/>
      <c r="IB436" s="855"/>
      <c r="IC436" s="855"/>
      <c r="ID436" s="855"/>
      <c r="IE436" s="855"/>
      <c r="IF436" s="855"/>
      <c r="IG436" s="855"/>
      <c r="IH436" s="855"/>
      <c r="II436" s="855"/>
      <c r="IJ436" s="855"/>
      <c r="IK436" s="855"/>
      <c r="IL436" s="855"/>
      <c r="IM436" s="855"/>
      <c r="IN436" s="855"/>
      <c r="IO436" s="855"/>
      <c r="IP436" s="855"/>
      <c r="IQ436" s="855"/>
      <c r="IR436" s="855"/>
      <c r="IS436" s="855"/>
      <c r="IT436" s="855"/>
      <c r="IU436" s="855"/>
      <c r="IV436" s="855"/>
    </row>
    <row r="437" spans="219:256">
      <c r="HK437" s="855"/>
      <c r="HL437" s="855"/>
      <c r="HM437" s="855"/>
      <c r="HN437" s="855"/>
      <c r="HO437" s="855"/>
      <c r="HP437" s="855"/>
      <c r="HQ437" s="855"/>
      <c r="HR437" s="855"/>
      <c r="HS437" s="855"/>
      <c r="HT437" s="855"/>
      <c r="HU437" s="855"/>
      <c r="HV437" s="855"/>
      <c r="HW437" s="855"/>
      <c r="HX437" s="855"/>
      <c r="HY437" s="855"/>
      <c r="HZ437" s="855"/>
      <c r="IA437" s="855"/>
      <c r="IB437" s="855"/>
      <c r="IC437" s="855"/>
      <c r="ID437" s="855"/>
      <c r="IE437" s="855"/>
      <c r="IF437" s="855"/>
      <c r="IG437" s="855"/>
      <c r="IH437" s="855"/>
      <c r="II437" s="855"/>
      <c r="IJ437" s="855"/>
      <c r="IK437" s="855"/>
      <c r="IL437" s="855"/>
      <c r="IM437" s="855"/>
      <c r="IN437" s="855"/>
      <c r="IO437" s="855"/>
      <c r="IP437" s="855"/>
      <c r="IQ437" s="855"/>
      <c r="IR437" s="855"/>
      <c r="IS437" s="855"/>
      <c r="IT437" s="855"/>
      <c r="IU437" s="855"/>
      <c r="IV437" s="855"/>
    </row>
    <row r="438" spans="219:256">
      <c r="HK438" s="855"/>
      <c r="HL438" s="855"/>
      <c r="HM438" s="855"/>
      <c r="HN438" s="855"/>
      <c r="HO438" s="855"/>
      <c r="HP438" s="855"/>
      <c r="HQ438" s="855"/>
      <c r="HR438" s="855"/>
      <c r="HS438" s="855"/>
      <c r="HT438" s="855"/>
      <c r="HU438" s="855"/>
      <c r="HV438" s="855"/>
      <c r="HW438" s="855"/>
      <c r="HX438" s="855"/>
      <c r="HY438" s="855"/>
      <c r="HZ438" s="855"/>
      <c r="IA438" s="855"/>
      <c r="IB438" s="855"/>
      <c r="IC438" s="855"/>
      <c r="ID438" s="855"/>
      <c r="IE438" s="855"/>
      <c r="IF438" s="855"/>
      <c r="IG438" s="855"/>
      <c r="IH438" s="855"/>
      <c r="II438" s="855"/>
      <c r="IJ438" s="855"/>
      <c r="IK438" s="855"/>
      <c r="IL438" s="855"/>
      <c r="IM438" s="855"/>
      <c r="IN438" s="855"/>
      <c r="IO438" s="855"/>
      <c r="IP438" s="855"/>
      <c r="IQ438" s="855"/>
      <c r="IR438" s="855"/>
      <c r="IS438" s="855"/>
      <c r="IT438" s="855"/>
      <c r="IU438" s="855"/>
      <c r="IV438" s="855"/>
    </row>
    <row r="439" spans="219:256">
      <c r="HK439" s="855"/>
      <c r="HL439" s="855"/>
      <c r="HM439" s="855"/>
      <c r="HN439" s="855"/>
      <c r="HO439" s="855"/>
      <c r="HP439" s="855"/>
      <c r="HQ439" s="855"/>
      <c r="HR439" s="855"/>
      <c r="HS439" s="855"/>
      <c r="HT439" s="855"/>
      <c r="HU439" s="855"/>
      <c r="HV439" s="855"/>
      <c r="HW439" s="855"/>
      <c r="HX439" s="855"/>
      <c r="HY439" s="855"/>
      <c r="HZ439" s="855"/>
      <c r="IA439" s="855"/>
      <c r="IB439" s="855"/>
      <c r="IC439" s="855"/>
      <c r="ID439" s="855"/>
      <c r="IE439" s="855"/>
      <c r="IF439" s="855"/>
      <c r="IG439" s="855"/>
      <c r="IH439" s="855"/>
      <c r="II439" s="855"/>
      <c r="IJ439" s="855"/>
      <c r="IK439" s="855"/>
      <c r="IL439" s="855"/>
      <c r="IM439" s="855"/>
      <c r="IN439" s="855"/>
      <c r="IO439" s="855"/>
      <c r="IP439" s="855"/>
      <c r="IQ439" s="855"/>
      <c r="IR439" s="855"/>
      <c r="IS439" s="855"/>
      <c r="IT439" s="855"/>
      <c r="IU439" s="855"/>
      <c r="IV439" s="855"/>
    </row>
    <row r="440" spans="219:256">
      <c r="HK440" s="855"/>
      <c r="HL440" s="855"/>
      <c r="HM440" s="855"/>
      <c r="HN440" s="855"/>
      <c r="HO440" s="855"/>
      <c r="HP440" s="855"/>
      <c r="HQ440" s="855"/>
      <c r="HR440" s="855"/>
      <c r="HS440" s="855"/>
      <c r="HT440" s="855"/>
      <c r="HU440" s="855"/>
      <c r="HV440" s="855"/>
      <c r="HW440" s="855"/>
      <c r="HX440" s="855"/>
      <c r="HY440" s="855"/>
      <c r="HZ440" s="855"/>
      <c r="IA440" s="855"/>
      <c r="IB440" s="855"/>
      <c r="IC440" s="855"/>
      <c r="ID440" s="855"/>
      <c r="IE440" s="855"/>
      <c r="IF440" s="855"/>
      <c r="IG440" s="855"/>
      <c r="IH440" s="855"/>
      <c r="II440" s="855"/>
      <c r="IJ440" s="855"/>
      <c r="IK440" s="855"/>
      <c r="IL440" s="855"/>
      <c r="IM440" s="855"/>
      <c r="IN440" s="855"/>
      <c r="IO440" s="855"/>
      <c r="IP440" s="855"/>
      <c r="IQ440" s="855"/>
      <c r="IR440" s="855"/>
      <c r="IS440" s="855"/>
      <c r="IT440" s="855"/>
      <c r="IU440" s="855"/>
      <c r="IV440" s="855"/>
    </row>
    <row r="441" spans="219:256">
      <c r="HK441" s="855"/>
      <c r="HL441" s="855"/>
      <c r="HM441" s="855"/>
      <c r="HN441" s="855"/>
      <c r="HO441" s="855"/>
      <c r="HP441" s="855"/>
      <c r="HQ441" s="855"/>
      <c r="HR441" s="855"/>
      <c r="HS441" s="855"/>
      <c r="HT441" s="855"/>
      <c r="HU441" s="855"/>
      <c r="HV441" s="855"/>
      <c r="HW441" s="855"/>
      <c r="HX441" s="855"/>
      <c r="HY441" s="855"/>
      <c r="HZ441" s="855"/>
      <c r="IA441" s="855"/>
      <c r="IB441" s="855"/>
      <c r="IC441" s="855"/>
      <c r="ID441" s="855"/>
      <c r="IE441" s="855"/>
      <c r="IF441" s="855"/>
      <c r="IG441" s="855"/>
      <c r="IH441" s="855"/>
      <c r="II441" s="855"/>
      <c r="IJ441" s="855"/>
      <c r="IK441" s="855"/>
      <c r="IL441" s="855"/>
      <c r="IM441" s="855"/>
      <c r="IN441" s="855"/>
      <c r="IO441" s="855"/>
      <c r="IP441" s="855"/>
      <c r="IQ441" s="855"/>
      <c r="IR441" s="855"/>
      <c r="IS441" s="855"/>
      <c r="IT441" s="855"/>
      <c r="IU441" s="855"/>
      <c r="IV441" s="855"/>
    </row>
    <row r="442" spans="219:256">
      <c r="HK442" s="855"/>
      <c r="HL442" s="855"/>
      <c r="HM442" s="855"/>
      <c r="HN442" s="855"/>
      <c r="HO442" s="855"/>
      <c r="HP442" s="855"/>
      <c r="HQ442" s="855"/>
      <c r="HR442" s="855"/>
      <c r="HS442" s="855"/>
      <c r="HT442" s="855"/>
      <c r="HU442" s="855"/>
      <c r="HV442" s="855"/>
      <c r="HW442" s="855"/>
      <c r="HX442" s="855"/>
      <c r="HY442" s="855"/>
      <c r="HZ442" s="855"/>
      <c r="IA442" s="855"/>
      <c r="IB442" s="855"/>
      <c r="IC442" s="855"/>
      <c r="ID442" s="855"/>
      <c r="IE442" s="855"/>
      <c r="IF442" s="855"/>
      <c r="IG442" s="855"/>
      <c r="IH442" s="855"/>
      <c r="II442" s="855"/>
      <c r="IJ442" s="855"/>
      <c r="IK442" s="855"/>
      <c r="IL442" s="855"/>
      <c r="IM442" s="855"/>
      <c r="IN442" s="855"/>
      <c r="IO442" s="855"/>
      <c r="IP442" s="855"/>
      <c r="IQ442" s="855"/>
      <c r="IR442" s="855"/>
      <c r="IS442" s="855"/>
      <c r="IT442" s="855"/>
      <c r="IU442" s="855"/>
      <c r="IV442" s="855"/>
    </row>
    <row r="443" spans="219:256">
      <c r="HK443" s="855"/>
      <c r="HL443" s="855"/>
      <c r="HM443" s="855"/>
      <c r="HN443" s="855"/>
      <c r="HO443" s="855"/>
      <c r="HP443" s="855"/>
      <c r="HQ443" s="855"/>
      <c r="HR443" s="855"/>
      <c r="HS443" s="855"/>
      <c r="HT443" s="855"/>
      <c r="HU443" s="855"/>
      <c r="HV443" s="855"/>
      <c r="HW443" s="855"/>
      <c r="HX443" s="855"/>
      <c r="HY443" s="855"/>
      <c r="HZ443" s="855"/>
      <c r="IA443" s="855"/>
      <c r="IB443" s="855"/>
      <c r="IC443" s="855"/>
      <c r="ID443" s="855"/>
      <c r="IE443" s="855"/>
      <c r="IF443" s="855"/>
      <c r="IG443" s="855"/>
      <c r="IH443" s="855"/>
      <c r="II443" s="855"/>
      <c r="IJ443" s="855"/>
      <c r="IK443" s="855"/>
      <c r="IL443" s="855"/>
      <c r="IM443" s="855"/>
      <c r="IN443" s="855"/>
      <c r="IO443" s="855"/>
      <c r="IP443" s="855"/>
      <c r="IQ443" s="855"/>
      <c r="IR443" s="855"/>
      <c r="IS443" s="855"/>
      <c r="IT443" s="855"/>
      <c r="IU443" s="855"/>
      <c r="IV443" s="855"/>
    </row>
    <row r="444" spans="219:256">
      <c r="HK444" s="855"/>
      <c r="HL444" s="855"/>
      <c r="HM444" s="855"/>
      <c r="HN444" s="855"/>
      <c r="HO444" s="855"/>
      <c r="HP444" s="855"/>
      <c r="HQ444" s="855"/>
      <c r="HR444" s="855"/>
      <c r="HS444" s="855"/>
      <c r="HT444" s="855"/>
      <c r="HU444" s="855"/>
      <c r="HV444" s="855"/>
      <c r="HW444" s="855"/>
      <c r="HX444" s="855"/>
      <c r="HY444" s="855"/>
      <c r="HZ444" s="855"/>
      <c r="IA444" s="855"/>
      <c r="IB444" s="855"/>
      <c r="IC444" s="855"/>
      <c r="ID444" s="855"/>
      <c r="IE444" s="855"/>
      <c r="IF444" s="855"/>
      <c r="IG444" s="855"/>
      <c r="IH444" s="855"/>
      <c r="II444" s="855"/>
      <c r="IJ444" s="855"/>
      <c r="IK444" s="855"/>
      <c r="IL444" s="855"/>
      <c r="IM444" s="855"/>
      <c r="IN444" s="855"/>
      <c r="IO444" s="855"/>
      <c r="IP444" s="855"/>
      <c r="IQ444" s="855"/>
      <c r="IR444" s="855"/>
      <c r="IS444" s="855"/>
      <c r="IT444" s="855"/>
      <c r="IU444" s="855"/>
      <c r="IV444" s="855"/>
    </row>
    <row r="445" spans="219:256">
      <c r="HK445" s="855"/>
      <c r="HL445" s="855"/>
      <c r="HM445" s="855"/>
      <c r="HN445" s="855"/>
      <c r="HO445" s="855"/>
      <c r="HP445" s="855"/>
      <c r="HQ445" s="855"/>
      <c r="HR445" s="855"/>
      <c r="HS445" s="855"/>
      <c r="HT445" s="855"/>
      <c r="HU445" s="855"/>
      <c r="HV445" s="855"/>
      <c r="HW445" s="855"/>
      <c r="HX445" s="855"/>
      <c r="HY445" s="855"/>
      <c r="HZ445" s="855"/>
      <c r="IA445" s="855"/>
      <c r="IB445" s="855"/>
      <c r="IC445" s="855"/>
      <c r="ID445" s="855"/>
      <c r="IE445" s="855"/>
      <c r="IF445" s="855"/>
      <c r="IG445" s="855"/>
      <c r="IH445" s="855"/>
      <c r="II445" s="855"/>
      <c r="IJ445" s="855"/>
      <c r="IK445" s="855"/>
      <c r="IL445" s="855"/>
      <c r="IM445" s="855"/>
      <c r="IN445" s="855"/>
      <c r="IO445" s="855"/>
      <c r="IP445" s="855"/>
      <c r="IQ445" s="855"/>
      <c r="IR445" s="855"/>
      <c r="IS445" s="855"/>
      <c r="IT445" s="855"/>
      <c r="IU445" s="855"/>
      <c r="IV445" s="855"/>
    </row>
    <row r="446" spans="219:256">
      <c r="HK446" s="855"/>
      <c r="HL446" s="855"/>
      <c r="HM446" s="855"/>
      <c r="HN446" s="855"/>
      <c r="HO446" s="855"/>
      <c r="HP446" s="855"/>
      <c r="HQ446" s="855"/>
      <c r="HR446" s="855"/>
      <c r="HS446" s="855"/>
      <c r="HT446" s="855"/>
      <c r="HU446" s="855"/>
      <c r="HV446" s="855"/>
      <c r="HW446" s="855"/>
      <c r="HX446" s="855"/>
      <c r="HY446" s="855"/>
      <c r="HZ446" s="855"/>
      <c r="IA446" s="855"/>
      <c r="IB446" s="855"/>
      <c r="IC446" s="855"/>
      <c r="ID446" s="855"/>
      <c r="IE446" s="855"/>
      <c r="IF446" s="855"/>
      <c r="IG446" s="855"/>
      <c r="IH446" s="855"/>
      <c r="II446" s="855"/>
      <c r="IJ446" s="855"/>
      <c r="IK446" s="855"/>
      <c r="IL446" s="855"/>
      <c r="IM446" s="855"/>
      <c r="IN446" s="855"/>
      <c r="IO446" s="855"/>
      <c r="IP446" s="855"/>
      <c r="IQ446" s="855"/>
      <c r="IR446" s="855"/>
      <c r="IS446" s="855"/>
      <c r="IT446" s="855"/>
      <c r="IU446" s="855"/>
      <c r="IV446" s="855"/>
    </row>
    <row r="447" spans="219:256">
      <c r="HK447" s="855"/>
      <c r="HL447" s="855"/>
      <c r="HM447" s="855"/>
      <c r="HN447" s="855"/>
      <c r="HO447" s="855"/>
      <c r="HP447" s="855"/>
      <c r="HQ447" s="855"/>
      <c r="HR447" s="855"/>
      <c r="HS447" s="855"/>
      <c r="HT447" s="855"/>
      <c r="HU447" s="855"/>
      <c r="HV447" s="855"/>
      <c r="HW447" s="855"/>
      <c r="HX447" s="855"/>
      <c r="HY447" s="855"/>
      <c r="HZ447" s="855"/>
      <c r="IA447" s="855"/>
      <c r="IB447" s="855"/>
      <c r="IC447" s="855"/>
      <c r="ID447" s="855"/>
      <c r="IE447" s="855"/>
      <c r="IF447" s="855"/>
      <c r="IG447" s="855"/>
      <c r="IH447" s="855"/>
      <c r="II447" s="855"/>
      <c r="IJ447" s="855"/>
      <c r="IK447" s="855"/>
      <c r="IL447" s="855"/>
      <c r="IM447" s="855"/>
      <c r="IN447" s="855"/>
      <c r="IO447" s="855"/>
      <c r="IP447" s="855"/>
      <c r="IQ447" s="855"/>
      <c r="IR447" s="855"/>
      <c r="IS447" s="855"/>
      <c r="IT447" s="855"/>
      <c r="IU447" s="855"/>
      <c r="IV447" s="855"/>
    </row>
    <row r="448" spans="219:256" ht="12" thickBot="1">
      <c r="HK448" s="855"/>
      <c r="HL448" s="855"/>
      <c r="HM448" s="855"/>
      <c r="HN448" s="855"/>
      <c r="HO448" s="855"/>
      <c r="HP448" s="855"/>
      <c r="HQ448" s="855"/>
      <c r="HR448" s="855"/>
      <c r="HS448" s="855"/>
      <c r="HT448" s="855"/>
      <c r="HU448" s="855"/>
      <c r="HV448" s="855"/>
      <c r="HW448" s="855"/>
      <c r="HX448" s="855"/>
      <c r="HY448" s="855"/>
      <c r="HZ448" s="855"/>
      <c r="IA448" s="855"/>
      <c r="IB448" s="855"/>
      <c r="IC448" s="855"/>
      <c r="ID448" s="855"/>
      <c r="IE448" s="855"/>
      <c r="IF448" s="855"/>
      <c r="IG448" s="855"/>
      <c r="IH448" s="855"/>
      <c r="II448" s="855"/>
      <c r="IJ448" s="855"/>
      <c r="IK448" s="855"/>
      <c r="IL448" s="855"/>
      <c r="IM448" s="855"/>
      <c r="IN448" s="855"/>
      <c r="IO448" s="855"/>
      <c r="IP448" s="855"/>
      <c r="IQ448" s="855"/>
      <c r="IR448" s="855"/>
      <c r="IS448" s="855"/>
      <c r="IT448" s="855"/>
      <c r="IU448" s="855"/>
      <c r="IV448" s="855"/>
    </row>
    <row r="449" spans="219:256" ht="12" thickBot="1">
      <c r="HK449" s="855"/>
      <c r="HL449" s="855"/>
      <c r="HM449" s="855"/>
      <c r="HN449" s="855"/>
      <c r="HO449" s="855"/>
      <c r="HP449" s="855"/>
      <c r="HQ449" s="855"/>
      <c r="HR449" s="855"/>
      <c r="HS449" s="855"/>
      <c r="HT449" s="855"/>
      <c r="HU449" s="855"/>
      <c r="HV449" s="383"/>
      <c r="HW449" s="384"/>
      <c r="HX449" s="382"/>
      <c r="HY449" s="383"/>
      <c r="HZ449" s="384"/>
      <c r="IA449" s="385"/>
      <c r="IB449" s="386"/>
      <c r="IC449" s="387"/>
      <c r="ID449" s="388"/>
      <c r="IE449" s="382"/>
      <c r="IF449" s="384"/>
      <c r="IG449" s="269"/>
      <c r="IH449" s="389"/>
      <c r="II449" s="390"/>
      <c r="IJ449" s="390"/>
      <c r="IK449" s="390"/>
      <c r="IL449" s="390"/>
      <c r="IM449" s="390"/>
      <c r="IN449" s="390"/>
      <c r="IO449" s="390"/>
      <c r="IP449" s="391"/>
      <c r="IQ449" s="392"/>
      <c r="IR449" s="392"/>
      <c r="IS449" s="392"/>
      <c r="IT449" s="392"/>
      <c r="IU449" s="393"/>
      <c r="IV449" s="394"/>
    </row>
    <row r="450" spans="219:256">
      <c r="HK450" s="379"/>
      <c r="HL450" s="380"/>
      <c r="HM450" s="380"/>
      <c r="HN450" s="381"/>
      <c r="HO450" s="376"/>
      <c r="HP450" s="377"/>
      <c r="HQ450" s="378"/>
      <c r="HR450" s="376"/>
      <c r="HS450" s="377"/>
      <c r="HT450" s="378"/>
      <c r="HU450" s="382"/>
      <c r="HV450" s="405"/>
      <c r="HW450" s="406"/>
      <c r="HX450" s="404"/>
      <c r="HY450" s="405"/>
      <c r="HZ450" s="406"/>
      <c r="IA450" s="407"/>
      <c r="IB450" s="408"/>
      <c r="IC450" s="409"/>
      <c r="ID450" s="410"/>
      <c r="IE450" s="404"/>
      <c r="IF450" s="403"/>
      <c r="IG450" s="219"/>
      <c r="IH450" s="411"/>
      <c r="II450" s="412"/>
      <c r="IJ450" s="413"/>
      <c r="IK450" s="414"/>
      <c r="IL450" s="415"/>
      <c r="IM450" s="416"/>
      <c r="IN450" s="417"/>
      <c r="IO450" s="418"/>
      <c r="IP450" s="419"/>
      <c r="IQ450" s="420"/>
      <c r="IR450" s="420"/>
      <c r="IS450" s="420"/>
      <c r="IT450" s="421"/>
      <c r="IU450" s="420"/>
      <c r="IV450" s="422"/>
    </row>
    <row r="451" spans="219:256">
      <c r="HK451" s="401"/>
      <c r="HL451" s="402"/>
      <c r="HM451" s="402"/>
      <c r="HN451" s="403"/>
      <c r="HO451" s="404"/>
      <c r="HP451" s="405"/>
      <c r="HQ451" s="406"/>
      <c r="HR451" s="404"/>
      <c r="HS451" s="405"/>
      <c r="HT451" s="406"/>
      <c r="HU451" s="404"/>
      <c r="HV451" s="430"/>
      <c r="HW451" s="431"/>
      <c r="HX451" s="429"/>
      <c r="HY451" s="430"/>
      <c r="HZ451" s="431"/>
      <c r="IA451" s="430"/>
      <c r="IB451" s="429"/>
      <c r="IC451" s="430"/>
      <c r="ID451" s="431"/>
      <c r="IE451" s="429"/>
      <c r="IF451" s="431"/>
      <c r="IG451" s="219"/>
      <c r="IH451" s="432"/>
      <c r="II451" s="433"/>
      <c r="IJ451" s="433"/>
      <c r="IK451" s="433"/>
      <c r="IL451" s="433"/>
      <c r="IM451" s="433"/>
      <c r="IN451" s="433"/>
      <c r="IO451" s="433"/>
      <c r="IP451" s="432"/>
      <c r="IQ451" s="433"/>
      <c r="IR451" s="433"/>
      <c r="IS451" s="433"/>
      <c r="IT451" s="433"/>
      <c r="IU451" s="433"/>
      <c r="IV451" s="434"/>
    </row>
    <row r="452" spans="219:256">
      <c r="HK452" s="429"/>
      <c r="HL452" s="430"/>
      <c r="HM452" s="430"/>
      <c r="HN452" s="431"/>
      <c r="HO452" s="429"/>
      <c r="HP452" s="430"/>
      <c r="HQ452" s="431"/>
      <c r="HR452" s="429"/>
      <c r="HS452" s="430"/>
      <c r="HT452" s="431"/>
      <c r="HU452" s="429"/>
      <c r="HV452" s="447"/>
      <c r="HW452" s="445"/>
      <c r="HX452" s="448"/>
      <c r="HY452" s="446"/>
      <c r="HZ452" s="449"/>
      <c r="IA452" s="450"/>
      <c r="IB452" s="468"/>
      <c r="IC452" s="452"/>
      <c r="ID452" s="453"/>
      <c r="IE452" s="448"/>
      <c r="IF452" s="454"/>
      <c r="IG452" s="219"/>
      <c r="IH452" s="455"/>
      <c r="II452" s="456"/>
      <c r="IJ452" s="457"/>
      <c r="IK452" s="137"/>
      <c r="IL452" s="458"/>
      <c r="IM452" s="459"/>
      <c r="IN452" s="460"/>
      <c r="IO452" s="461"/>
      <c r="IP452" s="462"/>
      <c r="IQ452" s="463"/>
      <c r="IR452" s="464"/>
      <c r="IS452" s="465"/>
      <c r="IT452" s="466"/>
      <c r="IU452" s="466"/>
      <c r="IV452" s="467"/>
    </row>
    <row r="453" spans="219:256">
      <c r="HK453" s="441"/>
      <c r="HL453" s="442"/>
      <c r="HM453" s="442"/>
      <c r="HN453" s="192"/>
      <c r="HO453" s="443"/>
      <c r="HP453" s="444"/>
      <c r="HQ453" s="445"/>
      <c r="HR453" s="443"/>
      <c r="HS453" s="446"/>
      <c r="HT453" s="445"/>
      <c r="HU453" s="443"/>
      <c r="HV453" s="447"/>
      <c r="HW453" s="474"/>
      <c r="HX453" s="448"/>
      <c r="HY453" s="446"/>
      <c r="HZ453" s="449"/>
      <c r="IA453" s="475"/>
      <c r="IB453" s="480"/>
      <c r="IC453" s="477"/>
      <c r="ID453" s="478"/>
      <c r="IE453" s="448"/>
      <c r="IF453" s="454"/>
      <c r="IG453" s="219"/>
      <c r="IH453" s="455"/>
      <c r="II453" s="456"/>
      <c r="IJ453" s="457"/>
      <c r="IK453" s="137"/>
      <c r="IL453" s="479"/>
      <c r="IM453" s="459"/>
      <c r="IN453" s="460"/>
      <c r="IO453" s="461"/>
      <c r="IP453" s="462"/>
      <c r="IQ453" s="463"/>
      <c r="IR453" s="464"/>
      <c r="IS453" s="465"/>
      <c r="IT453" s="466"/>
      <c r="IU453" s="466"/>
      <c r="IV453" s="467"/>
    </row>
    <row r="454" spans="219:256">
      <c r="HK454" s="441"/>
      <c r="HL454" s="442"/>
      <c r="HM454" s="442"/>
      <c r="HN454" s="192"/>
      <c r="HO454" s="443"/>
      <c r="HP454" s="444"/>
      <c r="HQ454" s="474"/>
      <c r="HR454" s="443"/>
      <c r="HS454" s="446"/>
      <c r="HT454" s="474"/>
      <c r="HU454" s="443"/>
      <c r="HV454" s="447"/>
      <c r="HW454" s="474"/>
      <c r="HX454" s="448"/>
      <c r="HY454" s="481"/>
      <c r="HZ454" s="449"/>
      <c r="IA454" s="475"/>
      <c r="IB454" s="480"/>
      <c r="IC454" s="477"/>
      <c r="ID454" s="478"/>
      <c r="IE454" s="448"/>
      <c r="IF454" s="454"/>
      <c r="IG454" s="219"/>
      <c r="IH454" s="455"/>
      <c r="II454" s="456"/>
      <c r="IJ454" s="457"/>
      <c r="IK454" s="137"/>
      <c r="IL454" s="479"/>
      <c r="IM454" s="482"/>
      <c r="IN454" s="460"/>
      <c r="IO454" s="461"/>
      <c r="IP454" s="462"/>
      <c r="IQ454" s="463"/>
      <c r="IR454" s="464"/>
      <c r="IS454" s="465"/>
      <c r="IT454" s="466"/>
      <c r="IU454" s="466"/>
      <c r="IV454" s="467"/>
    </row>
    <row r="455" spans="219:256">
      <c r="HK455" s="441"/>
      <c r="HL455" s="442"/>
      <c r="HM455" s="442"/>
      <c r="HN455" s="192"/>
      <c r="HO455" s="443"/>
      <c r="HP455" s="444"/>
      <c r="HQ455" s="474"/>
      <c r="HR455" s="443"/>
      <c r="HS455" s="446"/>
      <c r="HT455" s="474"/>
      <c r="HU455" s="443"/>
      <c r="HV455" s="447"/>
      <c r="HW455" s="445"/>
      <c r="HX455" s="448"/>
      <c r="HY455" s="483"/>
      <c r="HZ455" s="449"/>
      <c r="IA455" s="475"/>
      <c r="IB455" s="480"/>
      <c r="IC455" s="477"/>
      <c r="ID455" s="478"/>
      <c r="IE455" s="448"/>
      <c r="IF455" s="454"/>
      <c r="IG455" s="219"/>
      <c r="IH455" s="455"/>
      <c r="II455" s="456"/>
      <c r="IJ455" s="457"/>
      <c r="IK455" s="484"/>
      <c r="IL455" s="479"/>
      <c r="IM455" s="459"/>
      <c r="IN455" s="460"/>
      <c r="IO455" s="461"/>
      <c r="IP455" s="462"/>
      <c r="IQ455" s="463"/>
      <c r="IR455" s="464"/>
      <c r="IS455" s="465"/>
      <c r="IT455" s="466"/>
      <c r="IU455" s="466"/>
      <c r="IV455" s="467"/>
    </row>
    <row r="456" spans="219:256">
      <c r="HK456" s="441"/>
      <c r="HL456" s="442"/>
      <c r="HM456" s="442"/>
      <c r="HN456" s="192"/>
      <c r="HO456" s="443"/>
      <c r="HP456" s="444"/>
      <c r="HQ456" s="445"/>
      <c r="HR456" s="443"/>
      <c r="HS456" s="446"/>
      <c r="HT456" s="445"/>
      <c r="HU456" s="443"/>
      <c r="HV456" s="447"/>
      <c r="HW456" s="445"/>
      <c r="HX456" s="448"/>
      <c r="HY456" s="483"/>
      <c r="HZ456" s="449"/>
      <c r="IA456" s="475"/>
      <c r="IB456" s="480"/>
      <c r="IC456" s="477"/>
      <c r="ID456" s="478"/>
      <c r="IE456" s="448"/>
      <c r="IF456" s="454"/>
      <c r="IG456" s="219"/>
      <c r="IH456" s="455"/>
      <c r="II456" s="456"/>
      <c r="IJ456" s="457"/>
      <c r="IK456" s="137"/>
      <c r="IL456" s="479"/>
      <c r="IM456" s="459"/>
      <c r="IN456" s="460"/>
      <c r="IO456" s="461"/>
      <c r="IP456" s="462"/>
      <c r="IQ456" s="463"/>
      <c r="IR456" s="464"/>
      <c r="IS456" s="465"/>
      <c r="IT456" s="466"/>
      <c r="IU456" s="466"/>
      <c r="IV456" s="467"/>
    </row>
    <row r="457" spans="219:256">
      <c r="HK457" s="441"/>
      <c r="HL457" s="442"/>
      <c r="HM457" s="442"/>
      <c r="HN457" s="192"/>
      <c r="HO457" s="443"/>
      <c r="HP457" s="444"/>
      <c r="HQ457" s="445"/>
      <c r="HR457" s="443"/>
      <c r="HS457" s="446"/>
      <c r="HT457" s="445"/>
      <c r="HU457" s="443"/>
      <c r="HV457" s="447"/>
      <c r="HW457" s="445"/>
      <c r="HX457" s="448"/>
      <c r="HY457" s="483"/>
      <c r="HZ457" s="449"/>
      <c r="IA457" s="475"/>
      <c r="IB457" s="480"/>
      <c r="IC457" s="477"/>
      <c r="ID457" s="478"/>
      <c r="IE457" s="448"/>
      <c r="IF457" s="454"/>
      <c r="IG457" s="219"/>
      <c r="IH457" s="455"/>
      <c r="II457" s="456"/>
      <c r="IJ457" s="457"/>
      <c r="IK457" s="484"/>
      <c r="IL457" s="479"/>
      <c r="IM457" s="459"/>
      <c r="IN457" s="460"/>
      <c r="IO457" s="461"/>
      <c r="IP457" s="462"/>
      <c r="IQ457" s="463"/>
      <c r="IR457" s="464"/>
      <c r="IS457" s="465"/>
      <c r="IT457" s="466"/>
      <c r="IU457" s="466"/>
      <c r="IV457" s="467"/>
    </row>
    <row r="458" spans="219:256">
      <c r="HK458" s="441"/>
      <c r="HL458" s="442"/>
      <c r="HM458" s="442"/>
      <c r="HN458" s="192"/>
      <c r="HO458" s="443"/>
      <c r="HP458" s="444"/>
      <c r="HQ458" s="445"/>
      <c r="HR458" s="443"/>
      <c r="HS458" s="446"/>
      <c r="HT458" s="445"/>
      <c r="HU458" s="443"/>
      <c r="HV458" s="447"/>
      <c r="HW458" s="445"/>
      <c r="HX458" s="448"/>
      <c r="HY458" s="483"/>
      <c r="HZ458" s="449"/>
      <c r="IA458" s="475"/>
      <c r="IB458" s="480"/>
      <c r="IC458" s="477"/>
      <c r="ID458" s="478"/>
      <c r="IE458" s="448"/>
      <c r="IF458" s="454"/>
      <c r="IG458" s="219"/>
      <c r="IH458" s="455"/>
      <c r="II458" s="456"/>
      <c r="IJ458" s="457"/>
      <c r="IK458" s="137"/>
      <c r="IL458" s="484"/>
      <c r="IM458" s="459"/>
      <c r="IN458" s="460"/>
      <c r="IO458" s="461"/>
      <c r="IP458" s="462"/>
      <c r="IQ458" s="463"/>
      <c r="IR458" s="464"/>
      <c r="IS458" s="465"/>
      <c r="IT458" s="466"/>
      <c r="IU458" s="466"/>
      <c r="IV458" s="467"/>
    </row>
    <row r="459" spans="219:256" ht="12" thickBot="1">
      <c r="HK459" s="441"/>
      <c r="HL459" s="442"/>
      <c r="HM459" s="442"/>
      <c r="HN459" s="192"/>
      <c r="HO459" s="443"/>
      <c r="HP459" s="444"/>
      <c r="HQ459" s="445"/>
      <c r="HR459" s="443"/>
      <c r="HS459" s="446"/>
      <c r="HT459" s="445"/>
      <c r="HU459" s="443"/>
      <c r="HV459" s="491"/>
      <c r="HW459" s="489"/>
      <c r="HX459" s="492"/>
      <c r="HY459" s="493"/>
      <c r="HZ459" s="494"/>
      <c r="IA459" s="495"/>
      <c r="IB459" s="496"/>
      <c r="IC459" s="199"/>
      <c r="ID459" s="497"/>
      <c r="IE459" s="498"/>
      <c r="IF459" s="499"/>
      <c r="IG459" s="219"/>
      <c r="IH459" s="455"/>
      <c r="II459" s="456"/>
      <c r="IJ459" s="457"/>
      <c r="IK459" s="137"/>
      <c r="IL459" s="479"/>
      <c r="IM459" s="459"/>
      <c r="IN459" s="460"/>
      <c r="IO459" s="461"/>
      <c r="IP459" s="462"/>
      <c r="IQ459" s="463"/>
      <c r="IR459" s="464"/>
      <c r="IS459" s="465"/>
      <c r="IT459" s="466"/>
      <c r="IU459" s="466"/>
      <c r="IV459" s="467"/>
    </row>
    <row r="460" spans="219:256" ht="12" thickBot="1">
      <c r="HK460" s="485"/>
      <c r="HL460" s="486"/>
      <c r="HM460" s="486"/>
      <c r="HN460" s="200"/>
      <c r="HO460" s="487"/>
      <c r="HP460" s="488"/>
      <c r="HQ460" s="489"/>
      <c r="HR460" s="487"/>
      <c r="HS460" s="490"/>
      <c r="HT460" s="489"/>
      <c r="HU460" s="487"/>
      <c r="HV460" s="504"/>
      <c r="HW460" s="505"/>
      <c r="HX460" s="503"/>
      <c r="HY460" s="504"/>
      <c r="HZ460" s="505"/>
      <c r="IA460" s="85"/>
      <c r="IB460" s="85"/>
      <c r="IC460" s="85"/>
      <c r="ID460" s="85"/>
      <c r="IE460" s="374"/>
      <c r="IF460" s="374"/>
      <c r="IG460" s="85"/>
      <c r="IH460" s="455"/>
      <c r="II460" s="456"/>
      <c r="IJ460" s="457"/>
      <c r="IK460" s="484"/>
      <c r="IL460" s="479"/>
      <c r="IM460" s="459"/>
      <c r="IN460" s="460"/>
      <c r="IO460" s="461"/>
      <c r="IP460" s="462"/>
      <c r="IQ460" s="463"/>
      <c r="IR460" s="464"/>
      <c r="IS460" s="465"/>
      <c r="IT460" s="466"/>
      <c r="IU460" s="466"/>
      <c r="IV460" s="467"/>
    </row>
    <row r="461" spans="219:256" ht="12" thickBot="1">
      <c r="HK461" s="500"/>
      <c r="HL461" s="501"/>
      <c r="HM461" s="501"/>
      <c r="HN461" s="502"/>
      <c r="HO461" s="503"/>
      <c r="HP461" s="504"/>
      <c r="HQ461" s="505"/>
      <c r="HR461" s="503"/>
      <c r="HS461" s="504"/>
      <c r="HT461" s="505"/>
      <c r="HU461" s="503"/>
      <c r="HV461" s="507"/>
      <c r="HW461" s="507"/>
      <c r="HX461" s="508"/>
      <c r="HY461" s="509"/>
      <c r="HZ461" s="510"/>
      <c r="IA461" s="85"/>
      <c r="IB461" s="85"/>
      <c r="IC461" s="85"/>
      <c r="ID461" s="85"/>
      <c r="IE461" s="85"/>
      <c r="IF461" s="85"/>
      <c r="IG461" s="85"/>
      <c r="IH461" s="455"/>
      <c r="II461" s="456"/>
      <c r="IJ461" s="457"/>
      <c r="IK461" s="137"/>
      <c r="IL461" s="479"/>
      <c r="IM461" s="459"/>
      <c r="IN461" s="460"/>
      <c r="IO461" s="461"/>
      <c r="IP461" s="462"/>
      <c r="IQ461" s="463"/>
      <c r="IR461" s="464"/>
      <c r="IS461" s="465"/>
      <c r="IT461" s="466"/>
      <c r="IU461" s="466"/>
      <c r="IV461" s="467"/>
    </row>
    <row r="462" spans="219:256">
      <c r="HK462" s="85"/>
      <c r="HL462" s="85"/>
      <c r="HM462" s="85"/>
      <c r="HN462" s="85"/>
      <c r="HO462" s="85"/>
      <c r="HP462" s="85"/>
      <c r="HQ462" s="85"/>
      <c r="HR462" s="85"/>
      <c r="HS462" s="85"/>
      <c r="HT462" s="85"/>
      <c r="HU462" s="506"/>
      <c r="HV462" s="516"/>
      <c r="HW462" s="516"/>
      <c r="HX462" s="517"/>
      <c r="HY462" s="518"/>
      <c r="HZ462" s="519"/>
      <c r="IA462" s="85"/>
      <c r="IB462" s="85"/>
      <c r="IC462" s="85"/>
      <c r="ID462" s="85"/>
      <c r="IE462" s="85"/>
      <c r="IF462" s="85"/>
      <c r="IG462" s="85"/>
      <c r="IH462" s="455"/>
      <c r="II462" s="456"/>
      <c r="IJ462" s="457"/>
      <c r="IK462" s="137"/>
      <c r="IL462" s="138"/>
      <c r="IM462" s="520"/>
      <c r="IN462" s="460"/>
      <c r="IO462" s="461"/>
      <c r="IP462" s="462"/>
      <c r="IQ462" s="463"/>
      <c r="IR462" s="464"/>
      <c r="IS462" s="465"/>
      <c r="IT462" s="466"/>
      <c r="IU462" s="466"/>
      <c r="IV462" s="467"/>
    </row>
    <row r="463" spans="219:256" ht="12" thickBot="1">
      <c r="HK463" s="85"/>
      <c r="HL463" s="85"/>
      <c r="HM463" s="85"/>
      <c r="HN463" s="85"/>
      <c r="HO463" s="85"/>
      <c r="HP463" s="85"/>
      <c r="HQ463" s="85"/>
      <c r="HR463" s="85"/>
      <c r="HS463" s="85"/>
      <c r="HT463" s="85"/>
      <c r="HU463" s="515"/>
      <c r="HV463" s="528"/>
      <c r="HW463" s="528"/>
      <c r="HX463" s="529"/>
      <c r="HY463" s="530"/>
      <c r="HZ463" s="531"/>
      <c r="IA463" s="85"/>
      <c r="IB463" s="85"/>
      <c r="IC463" s="85"/>
      <c r="ID463" s="85"/>
      <c r="IE463" s="85"/>
      <c r="IF463" s="85"/>
      <c r="IG463" s="85"/>
      <c r="IH463" s="455"/>
      <c r="II463" s="456"/>
      <c r="IJ463" s="457"/>
      <c r="IK463" s="484"/>
      <c r="IL463" s="479"/>
      <c r="IM463" s="459"/>
      <c r="IN463" s="460"/>
      <c r="IO463" s="461"/>
      <c r="IP463" s="462"/>
      <c r="IQ463" s="463"/>
      <c r="IR463" s="464"/>
      <c r="IS463" s="465"/>
      <c r="IT463" s="466"/>
      <c r="IU463" s="466"/>
      <c r="IV463" s="467"/>
    </row>
    <row r="464" spans="219:256" ht="12" thickBot="1">
      <c r="HK464" s="85"/>
      <c r="HL464" s="85"/>
      <c r="HM464" s="85"/>
      <c r="HN464" s="85"/>
      <c r="HO464" s="85"/>
      <c r="HP464" s="85"/>
      <c r="HQ464" s="85"/>
      <c r="HR464" s="85"/>
      <c r="HS464" s="85"/>
      <c r="HT464" s="85"/>
      <c r="HU464" s="527"/>
      <c r="HV464" s="85"/>
      <c r="HW464" s="85"/>
      <c r="HX464" s="85"/>
      <c r="HY464" s="85"/>
      <c r="HZ464" s="85"/>
      <c r="IA464" s="85"/>
      <c r="IB464" s="85"/>
      <c r="IC464" s="85"/>
      <c r="ID464" s="85"/>
      <c r="IE464" s="85"/>
      <c r="IF464" s="85"/>
      <c r="IG464" s="85"/>
      <c r="IH464" s="455"/>
      <c r="II464" s="456"/>
      <c r="IJ464" s="457"/>
      <c r="IK464" s="137"/>
      <c r="IL464" s="484"/>
      <c r="IM464" s="459"/>
      <c r="IN464" s="460"/>
      <c r="IO464" s="461"/>
      <c r="IP464" s="462"/>
      <c r="IQ464" s="463"/>
      <c r="IR464" s="464"/>
      <c r="IS464" s="465"/>
      <c r="IT464" s="466"/>
      <c r="IU464" s="466"/>
      <c r="IV464" s="467"/>
    </row>
    <row r="465" spans="219:256" ht="12" thickBot="1">
      <c r="HK465" s="85"/>
      <c r="HL465" s="85"/>
      <c r="HM465" s="85"/>
      <c r="HN465" s="85"/>
      <c r="HO465" s="85"/>
      <c r="HP465" s="85"/>
      <c r="HQ465" s="85"/>
      <c r="HR465" s="85"/>
      <c r="HS465" s="85"/>
      <c r="HT465" s="85"/>
      <c r="HU465" s="85"/>
      <c r="HV465" s="85"/>
      <c r="HW465" s="86"/>
      <c r="HX465" s="85"/>
      <c r="HY465" s="85"/>
      <c r="HZ465" s="85"/>
      <c r="IA465" s="85"/>
      <c r="IB465" s="85"/>
      <c r="IC465" s="85"/>
      <c r="ID465" s="85"/>
      <c r="IE465" s="85"/>
      <c r="IF465" s="85"/>
      <c r="IG465" s="85"/>
      <c r="IH465" s="455"/>
      <c r="II465" s="456"/>
      <c r="IJ465" s="457"/>
      <c r="IK465" s="484"/>
      <c r="IL465" s="479"/>
      <c r="IM465" s="459"/>
      <c r="IN465" s="460"/>
      <c r="IO465" s="461"/>
      <c r="IP465" s="462"/>
      <c r="IQ465" s="463"/>
      <c r="IR465" s="464"/>
      <c r="IS465" s="465"/>
      <c r="IT465" s="466"/>
      <c r="IU465" s="466"/>
      <c r="IV465" s="467"/>
    </row>
    <row r="466" spans="219:256" ht="12" thickBot="1">
      <c r="HK466" s="84"/>
      <c r="HL466" s="85"/>
      <c r="HM466" s="85"/>
      <c r="HN466" s="85"/>
      <c r="HO466" s="85"/>
      <c r="HP466" s="85"/>
      <c r="HQ466" s="85"/>
      <c r="HR466" s="532"/>
      <c r="HS466" s="85"/>
      <c r="HT466" s="85"/>
      <c r="HU466" s="85"/>
      <c r="HV466" s="85"/>
      <c r="HW466" s="537"/>
      <c r="HX466" s="538"/>
      <c r="HY466" s="538"/>
      <c r="HZ466" s="538"/>
      <c r="IA466" s="538"/>
      <c r="IB466" s="538"/>
      <c r="IC466" s="538"/>
      <c r="ID466" s="538"/>
      <c r="IE466" s="538"/>
      <c r="IF466" s="539"/>
      <c r="IG466" s="269"/>
      <c r="IH466" s="455"/>
      <c r="II466" s="456"/>
      <c r="IJ466" s="457"/>
      <c r="IK466" s="484"/>
      <c r="IL466" s="479"/>
      <c r="IM466" s="459"/>
      <c r="IN466" s="460"/>
      <c r="IO466" s="461"/>
      <c r="IP466" s="462"/>
      <c r="IQ466" s="463"/>
      <c r="IR466" s="464"/>
      <c r="IS466" s="465"/>
      <c r="IT466" s="466"/>
      <c r="IU466" s="466"/>
      <c r="IV466" s="467"/>
    </row>
    <row r="467" spans="219:256" ht="12" thickBot="1">
      <c r="HK467" s="110"/>
      <c r="HL467" s="536"/>
      <c r="HM467" s="536"/>
      <c r="HN467" s="536"/>
      <c r="HO467" s="536"/>
      <c r="HP467" s="536"/>
      <c r="HQ467" s="536"/>
      <c r="HR467" s="536"/>
      <c r="HS467" s="536"/>
      <c r="HT467" s="536"/>
      <c r="HU467" s="535"/>
      <c r="HV467" s="85"/>
      <c r="HW467" s="548"/>
      <c r="HX467" s="549"/>
      <c r="HY467" s="550"/>
      <c r="HZ467" s="551"/>
      <c r="IA467" s="551"/>
      <c r="IB467" s="552"/>
      <c r="IC467" s="553"/>
      <c r="ID467" s="554"/>
      <c r="IE467" s="554"/>
      <c r="IF467" s="555"/>
      <c r="IG467" s="556"/>
      <c r="IH467" s="455"/>
      <c r="II467" s="456"/>
      <c r="IJ467" s="457"/>
      <c r="IK467" s="137"/>
      <c r="IL467" s="479"/>
      <c r="IM467" s="459"/>
      <c r="IN467" s="460"/>
      <c r="IO467" s="461"/>
      <c r="IP467" s="462"/>
      <c r="IQ467" s="463"/>
      <c r="IR467" s="464"/>
      <c r="IS467" s="465"/>
      <c r="IT467" s="466"/>
      <c r="IU467" s="466"/>
      <c r="IV467" s="467"/>
    </row>
    <row r="468" spans="219:256" ht="12" thickBot="1">
      <c r="HK468" s="546"/>
      <c r="HL468" s="547"/>
      <c r="HM468" s="541"/>
      <c r="HN468" s="547"/>
      <c r="HO468" s="541"/>
      <c r="HP468" s="547"/>
      <c r="HQ468" s="543"/>
      <c r="HR468" s="544"/>
      <c r="HS468" s="543"/>
      <c r="HT468" s="543"/>
      <c r="HU468" s="545"/>
      <c r="HV468" s="85"/>
      <c r="HW468" s="569"/>
      <c r="HX468" s="570"/>
      <c r="HY468" s="571"/>
      <c r="HZ468" s="572"/>
      <c r="IA468" s="573"/>
      <c r="IB468" s="574"/>
      <c r="IC468" s="571"/>
      <c r="ID468" s="573"/>
      <c r="IE468" s="573"/>
      <c r="IF468" s="574"/>
      <c r="IG468" s="556"/>
      <c r="IH468" s="455"/>
      <c r="II468" s="456"/>
      <c r="IJ468" s="457"/>
      <c r="IK468" s="137"/>
      <c r="IL468" s="479"/>
      <c r="IM468" s="459"/>
      <c r="IN468" s="460"/>
      <c r="IO468" s="461"/>
      <c r="IP468" s="462"/>
      <c r="IQ468" s="463"/>
      <c r="IR468" s="464"/>
      <c r="IS468" s="465"/>
      <c r="IT468" s="466"/>
      <c r="IU468" s="466"/>
      <c r="IV468" s="467"/>
    </row>
    <row r="469" spans="219:256">
      <c r="HK469" s="564"/>
      <c r="HL469" s="559"/>
      <c r="HM469" s="558"/>
      <c r="HN469" s="559"/>
      <c r="HO469" s="567"/>
      <c r="HP469" s="568"/>
      <c r="HQ469" s="561"/>
      <c r="HR469" s="562"/>
      <c r="HS469" s="562"/>
      <c r="HT469" s="561"/>
      <c r="HU469" s="563"/>
      <c r="HV469" s="85"/>
      <c r="HW469" s="576"/>
      <c r="HX469" s="577"/>
      <c r="HY469" s="578"/>
      <c r="HZ469" s="579"/>
      <c r="IA469" s="580"/>
      <c r="IB469" s="581"/>
      <c r="IC469" s="582"/>
      <c r="ID469" s="579"/>
      <c r="IE469" s="587"/>
      <c r="IF469" s="584"/>
      <c r="IG469" s="219"/>
      <c r="IH469" s="455"/>
      <c r="II469" s="456"/>
      <c r="IJ469" s="457"/>
      <c r="IK469" s="137"/>
      <c r="IL469" s="479"/>
      <c r="IM469" s="459"/>
      <c r="IN469" s="460"/>
      <c r="IO469" s="461"/>
      <c r="IP469" s="462"/>
      <c r="IQ469" s="463"/>
      <c r="IR469" s="464"/>
      <c r="IS469" s="465"/>
      <c r="IT469" s="466"/>
      <c r="IU469" s="466"/>
      <c r="IV469" s="467"/>
    </row>
    <row r="470" spans="219:256" ht="12" thickBot="1">
      <c r="HK470" s="564"/>
      <c r="HL470" s="559"/>
      <c r="HM470" s="558"/>
      <c r="HN470" s="559"/>
      <c r="HO470" s="585"/>
      <c r="HP470" s="586"/>
      <c r="HQ470" s="561"/>
      <c r="HR470" s="562"/>
      <c r="HS470" s="562"/>
      <c r="HT470" s="561"/>
      <c r="HU470" s="563"/>
      <c r="HV470" s="85"/>
      <c r="HW470" s="588"/>
      <c r="HX470" s="589"/>
      <c r="HY470" s="590"/>
      <c r="HZ470" s="591"/>
      <c r="IA470" s="592"/>
      <c r="IB470" s="593"/>
      <c r="IC470" s="594"/>
      <c r="ID470" s="591"/>
      <c r="IE470" s="608"/>
      <c r="IF470" s="595"/>
      <c r="IG470" s="219"/>
      <c r="IH470" s="596"/>
      <c r="II470" s="597"/>
      <c r="IJ470" s="598"/>
      <c r="IK470" s="207"/>
      <c r="IL470" s="208"/>
      <c r="IM470" s="599"/>
      <c r="IN470" s="600"/>
      <c r="IO470" s="601"/>
      <c r="IP470" s="602"/>
      <c r="IQ470" s="603"/>
      <c r="IR470" s="604"/>
      <c r="IS470" s="605"/>
      <c r="IT470" s="606"/>
      <c r="IU470" s="606"/>
      <c r="IV470" s="607"/>
    </row>
    <row r="471" spans="219:256" ht="12" thickBot="1">
      <c r="HK471" s="564"/>
      <c r="HL471" s="559"/>
      <c r="HM471" s="558"/>
      <c r="HN471" s="559"/>
      <c r="HO471" s="585"/>
      <c r="HP471" s="586"/>
      <c r="HQ471" s="561"/>
      <c r="HR471" s="562"/>
      <c r="HS471" s="562"/>
      <c r="HT471" s="561"/>
      <c r="HU471" s="563"/>
      <c r="HV471" s="85"/>
      <c r="HW471" s="588"/>
      <c r="HX471" s="589"/>
      <c r="HY471" s="590"/>
      <c r="HZ471" s="609"/>
      <c r="IA471" s="610"/>
      <c r="IB471" s="593"/>
      <c r="IC471" s="594"/>
      <c r="ID471" s="609"/>
      <c r="IE471" s="583"/>
      <c r="IF471" s="595"/>
      <c r="IG471" s="219"/>
      <c r="IH471" s="611"/>
      <c r="II471" s="536"/>
      <c r="IJ471" s="612"/>
      <c r="IK471" s="613"/>
      <c r="IL471" s="614"/>
      <c r="IM471" s="615"/>
      <c r="IN471" s="616"/>
      <c r="IO471" s="617"/>
      <c r="IP471" s="618"/>
      <c r="IQ471" s="617"/>
      <c r="IR471" s="617"/>
      <c r="IS471" s="616"/>
      <c r="IT471" s="616"/>
      <c r="IU471" s="616"/>
      <c r="IV471" s="619"/>
    </row>
    <row r="472" spans="219:256" ht="12" thickBot="1">
      <c r="HK472" s="564"/>
      <c r="HL472" s="559"/>
      <c r="HM472" s="558"/>
      <c r="HN472" s="559"/>
      <c r="HO472" s="585"/>
      <c r="HP472" s="586"/>
      <c r="HQ472" s="561"/>
      <c r="HR472" s="562"/>
      <c r="HS472" s="562"/>
      <c r="HT472" s="561"/>
      <c r="HU472" s="563"/>
      <c r="HV472" s="85"/>
      <c r="HW472" s="588"/>
      <c r="HX472" s="589"/>
      <c r="HY472" s="590"/>
      <c r="HZ472" s="609"/>
      <c r="IA472" s="610"/>
      <c r="IB472" s="593"/>
      <c r="IC472" s="594"/>
      <c r="ID472" s="609"/>
      <c r="IE472" s="583"/>
      <c r="IF472" s="595"/>
      <c r="IG472" s="219"/>
      <c r="IH472" s="620"/>
      <c r="II472" s="621"/>
      <c r="IJ472" s="622"/>
      <c r="IK472" s="622"/>
      <c r="IL472" s="219"/>
      <c r="IM472" s="219"/>
      <c r="IN472" s="219"/>
      <c r="IO472" s="219"/>
      <c r="IP472" s="219"/>
      <c r="IQ472" s="219"/>
      <c r="IR472" s="219"/>
      <c r="IS472" s="219"/>
      <c r="IT472" s="219"/>
      <c r="IU472" s="374"/>
      <c r="IV472" s="623"/>
    </row>
    <row r="473" spans="219:256" ht="12" thickBot="1">
      <c r="HK473" s="564"/>
      <c r="HL473" s="559"/>
      <c r="HM473" s="558"/>
      <c r="HN473" s="559"/>
      <c r="HO473" s="585"/>
      <c r="HP473" s="586"/>
      <c r="HQ473" s="561"/>
      <c r="HR473" s="562"/>
      <c r="HS473" s="562"/>
      <c r="HT473" s="561"/>
      <c r="HU473" s="563"/>
      <c r="HV473" s="85"/>
      <c r="HW473" s="588"/>
      <c r="HX473" s="589"/>
      <c r="HY473" s="590"/>
      <c r="HZ473" s="609"/>
      <c r="IA473" s="610"/>
      <c r="IB473" s="593"/>
      <c r="IC473" s="594"/>
      <c r="ID473" s="609"/>
      <c r="IE473" s="583"/>
      <c r="IF473" s="595"/>
      <c r="IG473" s="219"/>
      <c r="IH473" s="624"/>
      <c r="II473" s="101"/>
      <c r="IJ473" s="100"/>
      <c r="IK473" s="100"/>
      <c r="IL473" s="100"/>
      <c r="IM473" s="98"/>
      <c r="IN473" s="621"/>
      <c r="IO473" s="621"/>
      <c r="IP473" s="101"/>
      <c r="IQ473" s="100"/>
      <c r="IR473" s="100"/>
      <c r="IS473" s="100"/>
      <c r="IT473" s="98"/>
      <c r="IU473" s="374"/>
      <c r="IV473" s="623"/>
    </row>
    <row r="474" spans="219:256">
      <c r="HK474" s="564"/>
      <c r="HL474" s="559"/>
      <c r="HM474" s="558"/>
      <c r="HN474" s="559"/>
      <c r="HO474" s="585"/>
      <c r="HP474" s="586"/>
      <c r="HQ474" s="561"/>
      <c r="HR474" s="562"/>
      <c r="HS474" s="562"/>
      <c r="HT474" s="561"/>
      <c r="HU474" s="563"/>
      <c r="HV474" s="85"/>
      <c r="HW474" s="588"/>
      <c r="HX474" s="589"/>
      <c r="HY474" s="590"/>
      <c r="HZ474" s="609"/>
      <c r="IA474" s="610"/>
      <c r="IB474" s="593"/>
      <c r="IC474" s="594"/>
      <c r="ID474" s="609"/>
      <c r="IE474" s="583"/>
      <c r="IF474" s="595"/>
      <c r="IG474" s="219"/>
      <c r="IH474" s="624"/>
      <c r="II474" s="625"/>
      <c r="IJ474" s="626"/>
      <c r="IK474" s="627"/>
      <c r="IL474" s="627"/>
      <c r="IM474" s="628"/>
      <c r="IN474" s="621"/>
      <c r="IO474" s="621"/>
      <c r="IP474" s="625"/>
      <c r="IQ474" s="626"/>
      <c r="IR474" s="627"/>
      <c r="IS474" s="627"/>
      <c r="IT474" s="628"/>
      <c r="IU474" s="374"/>
      <c r="IV474" s="623"/>
    </row>
    <row r="475" spans="219:256">
      <c r="HK475" s="564"/>
      <c r="HL475" s="559"/>
      <c r="HM475" s="558"/>
      <c r="HN475" s="559"/>
      <c r="HO475" s="585"/>
      <c r="HP475" s="586"/>
      <c r="HQ475" s="561"/>
      <c r="HR475" s="562"/>
      <c r="HS475" s="562"/>
      <c r="HT475" s="561"/>
      <c r="HU475" s="563"/>
      <c r="HV475" s="85"/>
      <c r="HW475" s="588"/>
      <c r="HX475" s="589"/>
      <c r="HY475" s="590"/>
      <c r="HZ475" s="609"/>
      <c r="IA475" s="610"/>
      <c r="IB475" s="593"/>
      <c r="IC475" s="594"/>
      <c r="ID475" s="609"/>
      <c r="IE475" s="634"/>
      <c r="IF475" s="595"/>
      <c r="IG475" s="219"/>
      <c r="IH475" s="624"/>
      <c r="II475" s="455"/>
      <c r="IJ475" s="629"/>
      <c r="IK475" s="630"/>
      <c r="IL475" s="631"/>
      <c r="IM475" s="632"/>
      <c r="IN475" s="621"/>
      <c r="IO475" s="621"/>
      <c r="IP475" s="455"/>
      <c r="IQ475" s="629"/>
      <c r="IR475" s="630"/>
      <c r="IS475" s="631"/>
      <c r="IT475" s="633"/>
      <c r="IU475" s="374"/>
      <c r="IV475" s="623"/>
    </row>
    <row r="476" spans="219:256">
      <c r="HK476" s="564"/>
      <c r="HL476" s="559"/>
      <c r="HM476" s="558"/>
      <c r="HN476" s="559"/>
      <c r="HO476" s="585"/>
      <c r="HP476" s="586"/>
      <c r="HQ476" s="561"/>
      <c r="HR476" s="562"/>
      <c r="HS476" s="562"/>
      <c r="HT476" s="561"/>
      <c r="HU476" s="563"/>
      <c r="HV476" s="85"/>
      <c r="HW476" s="588"/>
      <c r="HX476" s="589"/>
      <c r="HY476" s="590"/>
      <c r="HZ476" s="609"/>
      <c r="IA476" s="610"/>
      <c r="IB476" s="593"/>
      <c r="IC476" s="594"/>
      <c r="ID476" s="609"/>
      <c r="IE476" s="583"/>
      <c r="IF476" s="595"/>
      <c r="IG476" s="219"/>
      <c r="IH476" s="624"/>
      <c r="II476" s="455"/>
      <c r="IJ476" s="629"/>
      <c r="IK476" s="630"/>
      <c r="IL476" s="631"/>
      <c r="IM476" s="632"/>
      <c r="IN476" s="621"/>
      <c r="IO476" s="621"/>
      <c r="IP476" s="455"/>
      <c r="IQ476" s="629"/>
      <c r="IR476" s="630"/>
      <c r="IS476" s="631"/>
      <c r="IT476" s="632"/>
      <c r="IU476" s="374"/>
      <c r="IV476" s="623"/>
    </row>
    <row r="477" spans="219:256">
      <c r="HK477" s="564"/>
      <c r="HL477" s="559"/>
      <c r="HM477" s="558"/>
      <c r="HN477" s="559"/>
      <c r="HO477" s="585"/>
      <c r="HP477" s="586"/>
      <c r="HQ477" s="561"/>
      <c r="HR477" s="562"/>
      <c r="HS477" s="562"/>
      <c r="HT477" s="561"/>
      <c r="HU477" s="563"/>
      <c r="HV477" s="85"/>
      <c r="HW477" s="588"/>
      <c r="HX477" s="589"/>
      <c r="HY477" s="590"/>
      <c r="HZ477" s="591"/>
      <c r="IA477" s="636"/>
      <c r="IB477" s="593"/>
      <c r="IC477" s="594"/>
      <c r="ID477" s="591"/>
      <c r="IE477" s="637"/>
      <c r="IF477" s="595"/>
      <c r="IG477" s="219"/>
      <c r="IH477" s="624"/>
      <c r="II477" s="455"/>
      <c r="IJ477" s="629"/>
      <c r="IK477" s="630"/>
      <c r="IL477" s="631"/>
      <c r="IM477" s="632"/>
      <c r="IN477" s="621"/>
      <c r="IO477" s="621"/>
      <c r="IP477" s="455"/>
      <c r="IQ477" s="629"/>
      <c r="IR477" s="630"/>
      <c r="IS477" s="631"/>
      <c r="IT477" s="632"/>
      <c r="IU477" s="374"/>
      <c r="IV477" s="623"/>
    </row>
    <row r="478" spans="219:256">
      <c r="HK478" s="564"/>
      <c r="HL478" s="559"/>
      <c r="HM478" s="558"/>
      <c r="HN478" s="559"/>
      <c r="HO478" s="585"/>
      <c r="HP478" s="586"/>
      <c r="HQ478" s="561"/>
      <c r="HR478" s="562"/>
      <c r="HS478" s="562"/>
      <c r="HT478" s="561"/>
      <c r="HU478" s="563"/>
      <c r="HV478" s="85"/>
      <c r="HW478" s="588"/>
      <c r="HX478" s="589"/>
      <c r="HY478" s="590"/>
      <c r="HZ478" s="609"/>
      <c r="IA478" s="636"/>
      <c r="IB478" s="593"/>
      <c r="IC478" s="594"/>
      <c r="ID478" s="609"/>
      <c r="IE478" s="637"/>
      <c r="IF478" s="595"/>
      <c r="IG478" s="638"/>
      <c r="IH478" s="624"/>
      <c r="II478" s="455"/>
      <c r="IJ478" s="629"/>
      <c r="IK478" s="630"/>
      <c r="IL478" s="631"/>
      <c r="IM478" s="632"/>
      <c r="IN478" s="621"/>
      <c r="IO478" s="621"/>
      <c r="IP478" s="455"/>
      <c r="IQ478" s="629"/>
      <c r="IR478" s="630"/>
      <c r="IS478" s="631"/>
      <c r="IT478" s="633"/>
      <c r="IU478" s="374"/>
      <c r="IV478" s="623"/>
    </row>
    <row r="479" spans="219:256">
      <c r="HK479" s="564"/>
      <c r="HL479" s="559"/>
      <c r="HM479" s="558"/>
      <c r="HN479" s="559"/>
      <c r="HO479" s="585"/>
      <c r="HP479" s="586"/>
      <c r="HQ479" s="561"/>
      <c r="HR479" s="562"/>
      <c r="HS479" s="562"/>
      <c r="HT479" s="561"/>
      <c r="HU479" s="563"/>
      <c r="HV479" s="85"/>
      <c r="HW479" s="588"/>
      <c r="HX479" s="589"/>
      <c r="HY479" s="590"/>
      <c r="HZ479" s="609"/>
      <c r="IA479" s="636"/>
      <c r="IB479" s="593"/>
      <c r="IC479" s="594"/>
      <c r="ID479" s="609"/>
      <c r="IE479" s="637"/>
      <c r="IF479" s="595"/>
      <c r="IG479" s="219"/>
      <c r="IH479" s="624"/>
      <c r="II479" s="455"/>
      <c r="IJ479" s="629"/>
      <c r="IK479" s="630"/>
      <c r="IL479" s="631"/>
      <c r="IM479" s="632"/>
      <c r="IN479" s="621"/>
      <c r="IO479" s="621"/>
      <c r="IP479" s="455"/>
      <c r="IQ479" s="629"/>
      <c r="IR479" s="630"/>
      <c r="IS479" s="631"/>
      <c r="IT479" s="633"/>
      <c r="IU479" s="374"/>
      <c r="IV479" s="623"/>
    </row>
    <row r="480" spans="219:256">
      <c r="HK480" s="564"/>
      <c r="HL480" s="559"/>
      <c r="HM480" s="558"/>
      <c r="HN480" s="559"/>
      <c r="HO480" s="585"/>
      <c r="HP480" s="586"/>
      <c r="HQ480" s="561"/>
      <c r="HR480" s="562"/>
      <c r="HS480" s="562"/>
      <c r="HT480" s="561"/>
      <c r="HU480" s="563"/>
      <c r="HV480" s="85"/>
      <c r="HW480" s="588"/>
      <c r="HX480" s="589"/>
      <c r="HY480" s="590"/>
      <c r="HZ480" s="591"/>
      <c r="IA480" s="610"/>
      <c r="IB480" s="593"/>
      <c r="IC480" s="594"/>
      <c r="ID480" s="591"/>
      <c r="IE480" s="608"/>
      <c r="IF480" s="595"/>
      <c r="IG480" s="219"/>
      <c r="IH480" s="624"/>
      <c r="II480" s="455"/>
      <c r="IJ480" s="629"/>
      <c r="IK480" s="630"/>
      <c r="IL480" s="631"/>
      <c r="IM480" s="632"/>
      <c r="IN480" s="621"/>
      <c r="IO480" s="621"/>
      <c r="IP480" s="455"/>
      <c r="IQ480" s="629"/>
      <c r="IR480" s="630"/>
      <c r="IS480" s="631"/>
      <c r="IT480" s="633"/>
      <c r="IU480" s="374"/>
      <c r="IV480" s="623"/>
    </row>
    <row r="481" spans="219:256">
      <c r="HK481" s="564"/>
      <c r="HL481" s="559"/>
      <c r="HM481" s="558"/>
      <c r="HN481" s="559"/>
      <c r="HO481" s="585"/>
      <c r="HP481" s="586"/>
      <c r="HQ481" s="561"/>
      <c r="HR481" s="562"/>
      <c r="HS481" s="562"/>
      <c r="HT481" s="561"/>
      <c r="HU481" s="563"/>
      <c r="HV481" s="85"/>
      <c r="HW481" s="588"/>
      <c r="HX481" s="589"/>
      <c r="HY481" s="590"/>
      <c r="HZ481" s="609"/>
      <c r="IA481" s="610"/>
      <c r="IB481" s="593"/>
      <c r="IC481" s="594"/>
      <c r="ID481" s="609"/>
      <c r="IE481" s="608"/>
      <c r="IF481" s="595"/>
      <c r="IG481" s="219"/>
      <c r="IH481" s="624"/>
      <c r="II481" s="455"/>
      <c r="IJ481" s="629"/>
      <c r="IK481" s="630"/>
      <c r="IL481" s="631"/>
      <c r="IM481" s="632"/>
      <c r="IN481" s="621"/>
      <c r="IO481" s="621"/>
      <c r="IP481" s="455"/>
      <c r="IQ481" s="629"/>
      <c r="IR481" s="630"/>
      <c r="IS481" s="631"/>
      <c r="IT481" s="633"/>
      <c r="IU481" s="374"/>
      <c r="IV481" s="623"/>
    </row>
    <row r="482" spans="219:256" ht="12" thickBot="1">
      <c r="HK482" s="564"/>
      <c r="HL482" s="559"/>
      <c r="HM482" s="558"/>
      <c r="HN482" s="559"/>
      <c r="HO482" s="585"/>
      <c r="HP482" s="586"/>
      <c r="HQ482" s="561"/>
      <c r="HR482" s="562"/>
      <c r="HS482" s="562"/>
      <c r="HT482" s="561"/>
      <c r="HU482" s="563"/>
      <c r="HV482" s="85"/>
      <c r="HW482" s="639"/>
      <c r="HX482" s="640"/>
      <c r="HY482" s="641"/>
      <c r="HZ482" s="642"/>
      <c r="IA482" s="643"/>
      <c r="IB482" s="644"/>
      <c r="IC482" s="645"/>
      <c r="ID482" s="642"/>
      <c r="IE482" s="647"/>
      <c r="IF482" s="646"/>
      <c r="IG482" s="219"/>
      <c r="IH482" s="624"/>
      <c r="II482" s="455"/>
      <c r="IJ482" s="629"/>
      <c r="IK482" s="630"/>
      <c r="IL482" s="631"/>
      <c r="IM482" s="632"/>
      <c r="IN482" s="621"/>
      <c r="IO482" s="621"/>
      <c r="IP482" s="455"/>
      <c r="IQ482" s="629"/>
      <c r="IR482" s="630"/>
      <c r="IS482" s="631"/>
      <c r="IT482" s="633"/>
      <c r="IU482" s="374"/>
      <c r="IV482" s="623"/>
    </row>
    <row r="483" spans="219:256" ht="12" thickBot="1">
      <c r="HK483" s="564"/>
      <c r="HL483" s="559"/>
      <c r="HM483" s="558"/>
      <c r="HN483" s="559"/>
      <c r="HO483" s="585"/>
      <c r="HP483" s="586"/>
      <c r="HQ483" s="561"/>
      <c r="HR483" s="562"/>
      <c r="HS483" s="562"/>
      <c r="HT483" s="561"/>
      <c r="HU483" s="563"/>
      <c r="HV483" s="85"/>
      <c r="HW483" s="648"/>
      <c r="HX483" s="649"/>
      <c r="HY483" s="650"/>
      <c r="HZ483" s="651"/>
      <c r="IA483" s="651"/>
      <c r="IB483" s="652"/>
      <c r="IC483" s="650"/>
      <c r="ID483" s="651"/>
      <c r="IE483" s="651"/>
      <c r="IF483" s="652"/>
      <c r="IG483" s="219"/>
      <c r="IH483" s="624"/>
      <c r="II483" s="455"/>
      <c r="IJ483" s="629"/>
      <c r="IK483" s="630"/>
      <c r="IL483" s="631"/>
      <c r="IM483" s="632"/>
      <c r="IN483" s="621"/>
      <c r="IO483" s="621"/>
      <c r="IP483" s="455"/>
      <c r="IQ483" s="629"/>
      <c r="IR483" s="630"/>
      <c r="IS483" s="631"/>
      <c r="IT483" s="633"/>
      <c r="IU483" s="374"/>
      <c r="IV483" s="623"/>
    </row>
    <row r="484" spans="219:256" ht="12" thickBot="1">
      <c r="HK484" s="564"/>
      <c r="HL484" s="559"/>
      <c r="HM484" s="558"/>
      <c r="HN484" s="559"/>
      <c r="HO484" s="585"/>
      <c r="HP484" s="586"/>
      <c r="HQ484" s="561"/>
      <c r="HR484" s="562"/>
      <c r="HS484" s="562"/>
      <c r="HT484" s="561"/>
      <c r="HU484" s="563"/>
      <c r="HV484" s="85"/>
      <c r="HW484" s="653"/>
      <c r="HX484" s="654"/>
      <c r="HY484" s="655"/>
      <c r="HZ484" s="656"/>
      <c r="IA484" s="657"/>
      <c r="IB484" s="658"/>
      <c r="IC484" s="659"/>
      <c r="ID484" s="660"/>
      <c r="IE484" s="661"/>
      <c r="IF484" s="662"/>
      <c r="IG484" s="219"/>
      <c r="IH484" s="624"/>
      <c r="II484" s="455"/>
      <c r="IJ484" s="629"/>
      <c r="IK484" s="630"/>
      <c r="IL484" s="631"/>
      <c r="IM484" s="632"/>
      <c r="IN484" s="621"/>
      <c r="IO484" s="621"/>
      <c r="IP484" s="455"/>
      <c r="IQ484" s="629"/>
      <c r="IR484" s="630"/>
      <c r="IS484" s="631"/>
      <c r="IT484" s="633"/>
      <c r="IU484" s="374"/>
      <c r="IV484" s="623"/>
    </row>
    <row r="485" spans="219:256" ht="12" thickBot="1">
      <c r="HK485" s="564"/>
      <c r="HL485" s="559"/>
      <c r="HM485" s="558"/>
      <c r="HN485" s="559"/>
      <c r="HO485" s="585"/>
      <c r="HP485" s="586"/>
      <c r="HQ485" s="561"/>
      <c r="HR485" s="562"/>
      <c r="HS485" s="562"/>
      <c r="HT485" s="561"/>
      <c r="HU485" s="563"/>
      <c r="HV485" s="85"/>
      <c r="HW485" s="663"/>
      <c r="HX485" s="664"/>
      <c r="HY485" s="621"/>
      <c r="HZ485" s="621"/>
      <c r="IA485" s="664"/>
      <c r="IB485" s="665"/>
      <c r="IC485" s="665"/>
      <c r="ID485" s="665"/>
      <c r="IE485" s="666"/>
      <c r="IF485" s="667"/>
      <c r="IG485" s="219"/>
      <c r="IH485" s="624"/>
      <c r="II485" s="455"/>
      <c r="IJ485" s="629"/>
      <c r="IK485" s="668"/>
      <c r="IL485" s="669"/>
      <c r="IM485" s="670"/>
      <c r="IN485" s="621"/>
      <c r="IO485" s="621"/>
      <c r="IP485" s="455"/>
      <c r="IQ485" s="629"/>
      <c r="IR485" s="668"/>
      <c r="IS485" s="669"/>
      <c r="IT485" s="671"/>
      <c r="IU485" s="374"/>
      <c r="IV485" s="623"/>
    </row>
    <row r="486" spans="219:256" ht="12" thickBot="1">
      <c r="HK486" s="564"/>
      <c r="HL486" s="559"/>
      <c r="HM486" s="558"/>
      <c r="HN486" s="559"/>
      <c r="HO486" s="585"/>
      <c r="HP486" s="586"/>
      <c r="HQ486" s="561"/>
      <c r="HR486" s="562"/>
      <c r="HS486" s="562"/>
      <c r="HT486" s="561"/>
      <c r="HU486" s="563"/>
      <c r="HV486" s="85"/>
      <c r="HW486" s="682"/>
      <c r="HX486" s="683"/>
      <c r="HY486" s="684"/>
      <c r="HZ486" s="684"/>
      <c r="IA486" s="685"/>
      <c r="IB486" s="686"/>
      <c r="IC486" s="686"/>
      <c r="ID486" s="686"/>
      <c r="IE486" s="688"/>
      <c r="IF486" s="689"/>
      <c r="IG486" s="219"/>
      <c r="IH486" s="690"/>
      <c r="II486" s="691"/>
      <c r="IJ486" s="692"/>
      <c r="IK486" s="692"/>
      <c r="IL486" s="693"/>
      <c r="IM486" s="694"/>
      <c r="IN486" s="684"/>
      <c r="IO486" s="684"/>
      <c r="IP486" s="691"/>
      <c r="IQ486" s="692"/>
      <c r="IR486" s="692"/>
      <c r="IS486" s="693"/>
      <c r="IT486" s="694"/>
      <c r="IU486" s="695"/>
      <c r="IV486" s="696"/>
    </row>
    <row r="487" spans="219:256" ht="12" thickBot="1">
      <c r="HK487" s="679"/>
      <c r="HL487" s="674"/>
      <c r="HM487" s="673"/>
      <c r="HN487" s="674"/>
      <c r="HO487" s="680"/>
      <c r="HP487" s="681"/>
      <c r="HQ487" s="676"/>
      <c r="HR487" s="677"/>
      <c r="HS487" s="677"/>
      <c r="HT487" s="676"/>
      <c r="HU487" s="678"/>
      <c r="HV487" s="85"/>
      <c r="HW487" s="86"/>
      <c r="HX487" s="85"/>
      <c r="HY487" s="85"/>
      <c r="HZ487" s="85"/>
      <c r="IA487" s="85"/>
      <c r="IB487" s="85"/>
      <c r="IC487" s="85"/>
      <c r="ID487" s="85"/>
      <c r="IE487" s="85"/>
      <c r="IF487" s="85"/>
      <c r="IG487" s="85"/>
      <c r="IH487" s="85"/>
      <c r="II487" s="85"/>
      <c r="IJ487" s="85"/>
      <c r="IK487" s="85"/>
      <c r="IL487" s="85"/>
      <c r="IM487" s="85"/>
      <c r="IN487" s="85"/>
      <c r="IO487" s="85"/>
      <c r="IP487" s="85"/>
      <c r="IQ487" s="85"/>
      <c r="IR487" s="85"/>
      <c r="IS487" s="85"/>
      <c r="IT487" s="85"/>
      <c r="IU487" s="85"/>
      <c r="IV487" s="85"/>
    </row>
    <row r="488" spans="219:256" ht="12" thickBot="1">
      <c r="HK488" s="86"/>
      <c r="HL488" s="85"/>
      <c r="HM488" s="85"/>
      <c r="HN488" s="85"/>
      <c r="HO488" s="85"/>
      <c r="HP488" s="85"/>
      <c r="HQ488" s="85"/>
      <c r="HR488" s="85"/>
      <c r="HS488" s="85"/>
      <c r="HT488" s="85"/>
      <c r="HU488" s="85"/>
      <c r="HV488" s="228"/>
      <c r="HW488" s="382"/>
      <c r="HX488" s="383"/>
      <c r="HY488" s="383"/>
      <c r="HZ488" s="383"/>
      <c r="IA488" s="706"/>
      <c r="IB488" s="707"/>
      <c r="IC488" s="708"/>
      <c r="ID488" s="709"/>
      <c r="IE488" s="710"/>
      <c r="IF488" s="711"/>
      <c r="IG488" s="228"/>
      <c r="IH488" s="228"/>
      <c r="II488" s="228"/>
      <c r="IJ488" s="228"/>
      <c r="IK488" s="228"/>
      <c r="IL488" s="228"/>
      <c r="IM488" s="228"/>
      <c r="IN488" s="228"/>
      <c r="IO488" s="228"/>
      <c r="IP488" s="228"/>
      <c r="IQ488" s="228"/>
      <c r="IR488" s="228"/>
      <c r="IS488" s="228"/>
      <c r="IT488" s="228"/>
      <c r="IU488" s="228"/>
      <c r="IV488" s="228"/>
    </row>
    <row r="489" spans="219:256" ht="12" thickBot="1">
      <c r="HK489" s="703"/>
      <c r="HL489" s="704"/>
      <c r="HM489" s="704"/>
      <c r="HN489" s="704"/>
      <c r="HO489" s="704"/>
      <c r="HP489" s="704"/>
      <c r="HQ489" s="704"/>
      <c r="HR489" s="704"/>
      <c r="HS489" s="704"/>
      <c r="HT489" s="704"/>
      <c r="HU489" s="705"/>
      <c r="HV489" s="228"/>
      <c r="HW489" s="726"/>
      <c r="HX489" s="727"/>
      <c r="HY489" s="728"/>
      <c r="HZ489" s="729"/>
      <c r="IA489" s="730"/>
      <c r="IB489" s="731"/>
      <c r="IC489" s="732"/>
      <c r="ID489" s="733"/>
      <c r="IE489" s="734"/>
      <c r="IF489" s="735"/>
      <c r="IG489" s="228"/>
      <c r="IH489" s="228"/>
      <c r="II489" s="228"/>
      <c r="IJ489" s="228"/>
      <c r="IK489" s="228"/>
      <c r="IL489" s="228"/>
      <c r="IM489" s="228"/>
      <c r="IN489" s="228"/>
      <c r="IO489" s="228"/>
      <c r="IP489" s="228"/>
      <c r="IQ489" s="228"/>
      <c r="IR489" s="228"/>
      <c r="IS489" s="228"/>
      <c r="IT489" s="228"/>
      <c r="IU489" s="228"/>
      <c r="IV489" s="228"/>
    </row>
    <row r="490" spans="219:256" ht="12" thickBot="1">
      <c r="HK490" s="866"/>
      <c r="HL490" s="867"/>
      <c r="HM490" s="868"/>
      <c r="HN490" s="869"/>
      <c r="HO490" s="868"/>
      <c r="HP490" s="869"/>
      <c r="HQ490" s="870"/>
      <c r="HR490" s="871"/>
      <c r="HS490" s="723"/>
      <c r="HT490" s="724"/>
      <c r="HU490" s="725"/>
      <c r="HV490" s="228"/>
      <c r="HW490" s="748"/>
      <c r="HX490" s="749"/>
      <c r="HY490" s="749"/>
      <c r="HZ490" s="749"/>
      <c r="IA490" s="749"/>
      <c r="IB490" s="749"/>
      <c r="IC490" s="749"/>
      <c r="ID490" s="750"/>
      <c r="IE490" s="750"/>
      <c r="IF490" s="751"/>
      <c r="IG490" s="228"/>
      <c r="IH490" s="228"/>
      <c r="II490" s="228"/>
      <c r="IJ490" s="228"/>
      <c r="IK490" s="228"/>
      <c r="IL490" s="228"/>
      <c r="IM490" s="228"/>
      <c r="IN490" s="228"/>
      <c r="IO490" s="228"/>
      <c r="IP490" s="228"/>
      <c r="IQ490" s="228"/>
      <c r="IR490" s="228"/>
      <c r="IS490" s="228"/>
      <c r="IT490" s="228"/>
      <c r="IU490" s="228"/>
      <c r="IV490" s="228"/>
    </row>
    <row r="491" spans="219:256">
      <c r="HK491" s="872"/>
      <c r="HL491" s="873"/>
      <c r="HM491" s="874"/>
      <c r="HN491" s="874"/>
      <c r="HO491" s="874"/>
      <c r="HP491" s="874"/>
      <c r="HQ491" s="875"/>
      <c r="HR491" s="876"/>
      <c r="HS491" s="877"/>
      <c r="HT491" s="877"/>
      <c r="HU491" s="747"/>
      <c r="HV491" s="228"/>
      <c r="HW491" s="764"/>
      <c r="HX491" s="765"/>
      <c r="HY491" s="766"/>
      <c r="HZ491" s="767"/>
      <c r="IA491" s="768"/>
      <c r="IB491" s="769"/>
      <c r="IC491" s="770"/>
      <c r="ID491" s="771"/>
      <c r="IE491" s="772"/>
      <c r="IF491" s="773"/>
      <c r="IG491" s="228"/>
      <c r="IH491" s="228"/>
      <c r="II491" s="228"/>
      <c r="IJ491" s="228"/>
      <c r="IK491" s="228"/>
      <c r="IL491" s="228"/>
      <c r="IM491" s="220"/>
      <c r="IN491" s="220"/>
      <c r="IO491" s="220"/>
      <c r="IP491" s="220"/>
      <c r="IQ491" s="220"/>
      <c r="IR491" s="220"/>
      <c r="IS491" s="220"/>
      <c r="IT491" s="220"/>
      <c r="IU491" s="220"/>
      <c r="IV491" s="220"/>
    </row>
    <row r="492" spans="219:256">
      <c r="HK492" s="878"/>
      <c r="HL492" s="746"/>
      <c r="HM492" s="758"/>
      <c r="HN492" s="759"/>
      <c r="HO492" s="820"/>
      <c r="HP492" s="759"/>
      <c r="HQ492" s="761"/>
      <c r="HR492" s="762"/>
      <c r="HS492" s="608"/>
      <c r="HT492" s="608"/>
      <c r="HU492" s="763"/>
      <c r="HV492" s="228"/>
      <c r="HW492" s="775"/>
      <c r="HX492" s="776"/>
      <c r="HY492" s="777"/>
      <c r="HZ492" s="778"/>
      <c r="IA492" s="779"/>
      <c r="IB492" s="780"/>
      <c r="IC492" s="781"/>
      <c r="ID492" s="782"/>
      <c r="IE492" s="783"/>
      <c r="IF492" s="784"/>
      <c r="IG492" s="228"/>
      <c r="IH492" s="228"/>
      <c r="II492" s="228"/>
      <c r="IJ492" s="228"/>
      <c r="IK492" s="228"/>
      <c r="IL492" s="228"/>
      <c r="IM492" s="220"/>
      <c r="IN492" s="220"/>
      <c r="IO492" s="220"/>
      <c r="IP492" s="220"/>
      <c r="IQ492" s="220"/>
      <c r="IR492" s="220"/>
      <c r="IS492" s="220"/>
      <c r="IT492" s="220"/>
      <c r="IU492" s="220"/>
      <c r="IV492" s="220"/>
    </row>
    <row r="493" spans="219:256">
      <c r="HK493" s="878"/>
      <c r="HL493" s="746"/>
      <c r="HM493" s="760"/>
      <c r="HN493" s="759"/>
      <c r="HO493" s="760"/>
      <c r="HP493" s="759"/>
      <c r="HQ493" s="761"/>
      <c r="HR493" s="762"/>
      <c r="HS493" s="608"/>
      <c r="HT493" s="608"/>
      <c r="HU493" s="763"/>
      <c r="HV493" s="228"/>
      <c r="HW493" s="775"/>
      <c r="HX493" s="776"/>
      <c r="HY493" s="777"/>
      <c r="HZ493" s="789"/>
      <c r="IA493" s="779"/>
      <c r="IB493" s="780"/>
      <c r="IC493" s="790"/>
      <c r="ID493" s="782"/>
      <c r="IE493" s="791"/>
      <c r="IF493" s="792"/>
      <c r="IG493" s="228"/>
      <c r="IH493" s="228"/>
      <c r="II493" s="228"/>
      <c r="IJ493" s="228"/>
      <c r="IK493" s="228"/>
      <c r="IL493" s="228"/>
      <c r="IM493" s="220"/>
      <c r="IN493" s="220"/>
      <c r="IO493" s="220"/>
      <c r="IP493" s="220"/>
      <c r="IQ493" s="220"/>
      <c r="IR493" s="220"/>
      <c r="IS493" s="220"/>
      <c r="IT493" s="220"/>
      <c r="IU493" s="220"/>
      <c r="IV493" s="220"/>
    </row>
    <row r="494" spans="219:256">
      <c r="HK494" s="878"/>
      <c r="HL494" s="746"/>
      <c r="HM494" s="760"/>
      <c r="HN494" s="759"/>
      <c r="HO494" s="760"/>
      <c r="HP494" s="759"/>
      <c r="HQ494" s="761"/>
      <c r="HR494" s="762"/>
      <c r="HS494" s="788"/>
      <c r="HT494" s="788"/>
      <c r="HU494" s="763"/>
      <c r="HV494" s="228"/>
      <c r="HW494" s="775"/>
      <c r="HX494" s="776"/>
      <c r="HY494" s="777"/>
      <c r="HZ494" s="789"/>
      <c r="IA494" s="779"/>
      <c r="IB494" s="780"/>
      <c r="IC494" s="793"/>
      <c r="ID494" s="782"/>
      <c r="IE494" s="791"/>
      <c r="IF494" s="792"/>
      <c r="IG494" s="228"/>
      <c r="IH494" s="228"/>
      <c r="II494" s="228"/>
      <c r="IJ494" s="228"/>
      <c r="IK494" s="228"/>
      <c r="IL494" s="228"/>
      <c r="IM494" s="220"/>
      <c r="IN494" s="220"/>
      <c r="IO494" s="220"/>
      <c r="IP494" s="220"/>
      <c r="IQ494" s="220"/>
      <c r="IR494" s="220"/>
      <c r="IS494" s="220"/>
      <c r="IT494" s="220"/>
      <c r="IU494" s="220"/>
      <c r="IV494" s="220"/>
    </row>
    <row r="495" spans="219:256">
      <c r="HK495" s="878"/>
      <c r="HL495" s="746"/>
      <c r="HM495" s="760"/>
      <c r="HN495" s="759"/>
      <c r="HO495" s="760"/>
      <c r="HP495" s="759"/>
      <c r="HQ495" s="761"/>
      <c r="HR495" s="762"/>
      <c r="HS495" s="788"/>
      <c r="HT495" s="788"/>
      <c r="HU495" s="763"/>
      <c r="HV495" s="228"/>
      <c r="HW495" s="794"/>
      <c r="HX495" s="795"/>
      <c r="HY495" s="796"/>
      <c r="HZ495" s="778"/>
      <c r="IA495" s="797"/>
      <c r="IB495" s="798"/>
      <c r="IC495" s="793"/>
      <c r="ID495" s="799"/>
      <c r="IE495" s="800"/>
      <c r="IF495" s="801"/>
      <c r="IG495" s="228"/>
      <c r="IH495" s="228"/>
      <c r="II495" s="228"/>
      <c r="IJ495" s="228"/>
      <c r="IK495" s="228"/>
      <c r="IL495" s="228"/>
      <c r="IM495" s="220"/>
      <c r="IN495" s="220"/>
      <c r="IO495" s="220"/>
      <c r="IP495" s="220"/>
      <c r="IQ495" s="220"/>
      <c r="IR495" s="220"/>
      <c r="IS495" s="220"/>
      <c r="IT495" s="220"/>
      <c r="IU495" s="220"/>
      <c r="IV495" s="220"/>
    </row>
    <row r="496" spans="219:256" ht="12" thickBot="1">
      <c r="HK496" s="878"/>
      <c r="HL496" s="746"/>
      <c r="HM496" s="760"/>
      <c r="HN496" s="759"/>
      <c r="HO496" s="760"/>
      <c r="HP496" s="759"/>
      <c r="HQ496" s="761"/>
      <c r="HR496" s="762"/>
      <c r="HS496" s="788"/>
      <c r="HT496" s="788"/>
      <c r="HU496" s="763"/>
      <c r="HV496" s="228"/>
      <c r="HW496" s="809"/>
      <c r="HX496" s="810"/>
      <c r="HY496" s="811"/>
      <c r="HZ496" s="812"/>
      <c r="IA496" s="813"/>
      <c r="IB496" s="814"/>
      <c r="IC496" s="815"/>
      <c r="ID496" s="816"/>
      <c r="IE496" s="817"/>
      <c r="IF496" s="818"/>
      <c r="IG496" s="228"/>
      <c r="IH496" s="228"/>
      <c r="II496" s="228"/>
      <c r="IJ496" s="228"/>
      <c r="IK496" s="228"/>
      <c r="IL496" s="228"/>
      <c r="IM496" s="220"/>
      <c r="IN496" s="220"/>
      <c r="IO496" s="220"/>
      <c r="IP496" s="220"/>
      <c r="IQ496" s="220"/>
      <c r="IR496" s="220"/>
      <c r="IS496" s="220"/>
      <c r="IT496" s="220"/>
      <c r="IU496" s="220"/>
      <c r="IV496" s="220"/>
    </row>
    <row r="497" spans="219:256" ht="12" thickBot="1">
      <c r="HK497" s="878"/>
      <c r="HL497" s="746"/>
      <c r="HM497" s="760"/>
      <c r="HN497" s="759"/>
      <c r="HO497" s="760"/>
      <c r="HP497" s="759"/>
      <c r="HQ497" s="761"/>
      <c r="HR497" s="762"/>
      <c r="HS497" s="608"/>
      <c r="HT497" s="608"/>
      <c r="HU497" s="808"/>
      <c r="HV497" s="228"/>
      <c r="HW497" s="228"/>
      <c r="HX497" s="220"/>
      <c r="HY497" s="220"/>
      <c r="HZ497" s="220"/>
      <c r="IA497" s="220"/>
      <c r="IB497" s="220"/>
      <c r="IC497" s="220"/>
      <c r="ID497" s="220"/>
      <c r="IE497" s="220"/>
      <c r="IF497" s="220"/>
      <c r="IG497" s="220"/>
      <c r="IH497" s="220"/>
      <c r="II497" s="228"/>
      <c r="IJ497" s="228"/>
      <c r="IK497" s="228"/>
      <c r="IL497" s="228"/>
      <c r="IM497" s="228"/>
      <c r="IN497" s="228"/>
      <c r="IO497" s="220"/>
      <c r="IP497" s="220"/>
      <c r="IQ497" s="220"/>
      <c r="IR497" s="220"/>
      <c r="IS497" s="220"/>
      <c r="IT497" s="220"/>
      <c r="IU497" s="220"/>
      <c r="IV497" s="220"/>
    </row>
    <row r="498" spans="219:256" ht="12" thickBot="1">
      <c r="HK498" s="879"/>
      <c r="HL498" s="746"/>
      <c r="HM498" s="760"/>
      <c r="HN498" s="759"/>
      <c r="HO498" s="760"/>
      <c r="HP498" s="759"/>
      <c r="HQ498" s="761"/>
      <c r="HR498" s="762"/>
      <c r="HS498" s="788"/>
      <c r="HT498" s="788"/>
      <c r="HU498" s="808"/>
      <c r="HV498" s="228"/>
      <c r="HW498" s="822"/>
      <c r="HX498" s="823"/>
      <c r="HY498" s="702"/>
      <c r="HZ498" s="824"/>
      <c r="IA498" s="824"/>
      <c r="IB498" s="824"/>
      <c r="IC498" s="825"/>
      <c r="ID498" s="826"/>
      <c r="IE498" s="824"/>
      <c r="IF498" s="827"/>
      <c r="IG498" s="220"/>
      <c r="IH498" s="220"/>
      <c r="II498" s="228"/>
      <c r="IJ498" s="228"/>
      <c r="IK498" s="228"/>
      <c r="IL498" s="228"/>
      <c r="IM498" s="228"/>
      <c r="IN498" s="228"/>
      <c r="IO498" s="220"/>
      <c r="IP498" s="220"/>
      <c r="IQ498" s="220"/>
      <c r="IR498" s="220"/>
      <c r="IS498" s="220"/>
      <c r="IT498" s="220"/>
      <c r="IU498" s="220"/>
      <c r="IV498" s="220"/>
    </row>
    <row r="499" spans="219:256">
      <c r="HK499" s="878"/>
      <c r="HL499" s="746"/>
      <c r="HM499" s="760"/>
      <c r="HN499" s="820"/>
      <c r="HO499" s="760"/>
      <c r="HP499" s="820"/>
      <c r="HQ499" s="821"/>
      <c r="HR499" s="762"/>
      <c r="HS499" s="788"/>
      <c r="HT499" s="788"/>
      <c r="HU499" s="808"/>
    </row>
  </sheetData>
  <mergeCells count="1159">
    <mergeCell ref="HW495:HY495"/>
    <mergeCell ref="HW496:HY496"/>
    <mergeCell ref="HQ490:HR490"/>
    <mergeCell ref="HQ491:HR491"/>
    <mergeCell ref="HW491:HY491"/>
    <mergeCell ref="HW492:HY492"/>
    <mergeCell ref="HW493:HY493"/>
    <mergeCell ref="HW494:HY494"/>
    <mergeCell ref="HK487:HL487"/>
    <mergeCell ref="HM487:HN487"/>
    <mergeCell ref="ID488:IE488"/>
    <mergeCell ref="HW489:HY489"/>
    <mergeCell ref="IA489:IB489"/>
    <mergeCell ref="IE489:IF489"/>
    <mergeCell ref="HK486:HL486"/>
    <mergeCell ref="HM486:HN486"/>
    <mergeCell ref="II486:IK486"/>
    <mergeCell ref="IL486:IM486"/>
    <mergeCell ref="IP486:IR486"/>
    <mergeCell ref="IS486:IT486"/>
    <mergeCell ref="HK484:HL484"/>
    <mergeCell ref="HM484:HN484"/>
    <mergeCell ref="II484:IJ484"/>
    <mergeCell ref="IP484:IQ484"/>
    <mergeCell ref="HK485:HL485"/>
    <mergeCell ref="HM485:HN485"/>
    <mergeCell ref="II485:IJ485"/>
    <mergeCell ref="IP485:IQ485"/>
    <mergeCell ref="HK482:HL482"/>
    <mergeCell ref="HM482:HN482"/>
    <mergeCell ref="HW482:HX482"/>
    <mergeCell ref="II482:IJ482"/>
    <mergeCell ref="IP482:IQ482"/>
    <mergeCell ref="HK483:HL483"/>
    <mergeCell ref="HM483:HN483"/>
    <mergeCell ref="II483:IJ483"/>
    <mergeCell ref="IP483:IQ483"/>
    <mergeCell ref="HK480:HL480"/>
    <mergeCell ref="HM480:HN480"/>
    <mergeCell ref="HW480:HX480"/>
    <mergeCell ref="II480:IJ480"/>
    <mergeCell ref="IP480:IQ480"/>
    <mergeCell ref="HK481:HL481"/>
    <mergeCell ref="HM481:HN481"/>
    <mergeCell ref="HW481:HX481"/>
    <mergeCell ref="II481:IJ481"/>
    <mergeCell ref="IP481:IQ481"/>
    <mergeCell ref="HK478:HL478"/>
    <mergeCell ref="HM478:HN478"/>
    <mergeCell ref="HW478:HX478"/>
    <mergeCell ref="II478:IJ478"/>
    <mergeCell ref="IP478:IQ478"/>
    <mergeCell ref="HK479:HL479"/>
    <mergeCell ref="HM479:HN479"/>
    <mergeCell ref="HW479:HX479"/>
    <mergeCell ref="II479:IJ479"/>
    <mergeCell ref="IP479:IQ479"/>
    <mergeCell ref="HK476:HL476"/>
    <mergeCell ref="HM476:HN476"/>
    <mergeCell ref="HW476:HX476"/>
    <mergeCell ref="II476:IJ476"/>
    <mergeCell ref="IP476:IQ476"/>
    <mergeCell ref="HK477:HL477"/>
    <mergeCell ref="HM477:HN477"/>
    <mergeCell ref="HW477:HX477"/>
    <mergeCell ref="II477:IJ477"/>
    <mergeCell ref="IP477:IQ477"/>
    <mergeCell ref="II474:IJ474"/>
    <mergeCell ref="IP474:IQ474"/>
    <mergeCell ref="HK475:HL475"/>
    <mergeCell ref="HM475:HN475"/>
    <mergeCell ref="HW475:HX475"/>
    <mergeCell ref="II475:IJ475"/>
    <mergeCell ref="IP475:IQ475"/>
    <mergeCell ref="HK473:HL473"/>
    <mergeCell ref="HM473:HN473"/>
    <mergeCell ref="HW473:HX473"/>
    <mergeCell ref="HK474:HL474"/>
    <mergeCell ref="HM474:HN474"/>
    <mergeCell ref="HW474:HX474"/>
    <mergeCell ref="HK471:HL471"/>
    <mergeCell ref="HM471:HN471"/>
    <mergeCell ref="HW471:HX471"/>
    <mergeCell ref="HK472:HL472"/>
    <mergeCell ref="HM472:HN472"/>
    <mergeCell ref="HW472:HX472"/>
    <mergeCell ref="IN469:IO469"/>
    <mergeCell ref="HK470:HL470"/>
    <mergeCell ref="HM470:HN470"/>
    <mergeCell ref="HW470:HX470"/>
    <mergeCell ref="IH470:IJ470"/>
    <mergeCell ref="IN470:IO470"/>
    <mergeCell ref="HK468:HL468"/>
    <mergeCell ref="HM468:HN468"/>
    <mergeCell ref="HO468:HP468"/>
    <mergeCell ref="IH468:IJ468"/>
    <mergeCell ref="IN468:IO468"/>
    <mergeCell ref="HK469:HL469"/>
    <mergeCell ref="HM469:HN469"/>
    <mergeCell ref="HO469:HP469"/>
    <mergeCell ref="HW469:HX469"/>
    <mergeCell ref="IH469:IJ469"/>
    <mergeCell ref="IH465:IJ465"/>
    <mergeCell ref="IN465:IO465"/>
    <mergeCell ref="HW466:IF466"/>
    <mergeCell ref="IH466:IJ466"/>
    <mergeCell ref="IN466:IO466"/>
    <mergeCell ref="HY467:IB467"/>
    <mergeCell ref="IH467:IJ467"/>
    <mergeCell ref="IN467:IO467"/>
    <mergeCell ref="IH462:IJ462"/>
    <mergeCell ref="IN462:IO462"/>
    <mergeCell ref="IH463:IJ463"/>
    <mergeCell ref="IN463:IO463"/>
    <mergeCell ref="IH464:IJ464"/>
    <mergeCell ref="IN464:IO464"/>
    <mergeCell ref="IH459:IJ459"/>
    <mergeCell ref="IN459:IO459"/>
    <mergeCell ref="IH460:IJ460"/>
    <mergeCell ref="IN460:IO460"/>
    <mergeCell ref="IH461:IJ461"/>
    <mergeCell ref="IN461:IO461"/>
    <mergeCell ref="IH456:IJ456"/>
    <mergeCell ref="IN456:IO456"/>
    <mergeCell ref="IH457:IJ457"/>
    <mergeCell ref="IN457:IO457"/>
    <mergeCell ref="IH458:IJ458"/>
    <mergeCell ref="IN458:IO458"/>
    <mergeCell ref="IH453:IJ453"/>
    <mergeCell ref="IN453:IO453"/>
    <mergeCell ref="IH454:IJ454"/>
    <mergeCell ref="IN454:IO454"/>
    <mergeCell ref="IH455:IJ455"/>
    <mergeCell ref="IN455:IO455"/>
    <mergeCell ref="HW426:HY426"/>
    <mergeCell ref="HW427:HY427"/>
    <mergeCell ref="IH450:IJ450"/>
    <mergeCell ref="IN450:IO450"/>
    <mergeCell ref="IH452:IJ452"/>
    <mergeCell ref="IN452:IO452"/>
    <mergeCell ref="HQ421:HR421"/>
    <mergeCell ref="HQ422:HR422"/>
    <mergeCell ref="HW422:HY422"/>
    <mergeCell ref="HW423:HY423"/>
    <mergeCell ref="HW424:HY424"/>
    <mergeCell ref="HW425:HY425"/>
    <mergeCell ref="HK418:HL418"/>
    <mergeCell ref="HM418:HN418"/>
    <mergeCell ref="ID419:IE419"/>
    <mergeCell ref="HW420:HY420"/>
    <mergeCell ref="IA420:IB420"/>
    <mergeCell ref="IE420:IF420"/>
    <mergeCell ref="HK417:HL417"/>
    <mergeCell ref="HM417:HN417"/>
    <mergeCell ref="II417:IK417"/>
    <mergeCell ref="IL417:IM417"/>
    <mergeCell ref="IP417:IR417"/>
    <mergeCell ref="IS417:IT417"/>
    <mergeCell ref="HK415:HL415"/>
    <mergeCell ref="HM415:HN415"/>
    <mergeCell ref="II415:IJ415"/>
    <mergeCell ref="IP415:IQ415"/>
    <mergeCell ref="HK416:HL416"/>
    <mergeCell ref="HM416:HN416"/>
    <mergeCell ref="II416:IJ416"/>
    <mergeCell ref="IP416:IQ416"/>
    <mergeCell ref="HK413:HL413"/>
    <mergeCell ref="HM413:HN413"/>
    <mergeCell ref="HW413:HX413"/>
    <mergeCell ref="II413:IJ413"/>
    <mergeCell ref="IP413:IQ413"/>
    <mergeCell ref="HK414:HL414"/>
    <mergeCell ref="HM414:HN414"/>
    <mergeCell ref="II414:IJ414"/>
    <mergeCell ref="IP414:IQ414"/>
    <mergeCell ref="HK411:HL411"/>
    <mergeCell ref="HM411:HN411"/>
    <mergeCell ref="HW411:HX411"/>
    <mergeCell ref="II411:IJ411"/>
    <mergeCell ref="IP411:IQ411"/>
    <mergeCell ref="HK412:HL412"/>
    <mergeCell ref="HM412:HN412"/>
    <mergeCell ref="HW412:HX412"/>
    <mergeCell ref="II412:IJ412"/>
    <mergeCell ref="IP412:IQ412"/>
    <mergeCell ref="HK409:HL409"/>
    <mergeCell ref="HM409:HN409"/>
    <mergeCell ref="HW409:HX409"/>
    <mergeCell ref="II409:IJ409"/>
    <mergeCell ref="IP409:IQ409"/>
    <mergeCell ref="HK410:HL410"/>
    <mergeCell ref="HM410:HN410"/>
    <mergeCell ref="HW410:HX410"/>
    <mergeCell ref="II410:IJ410"/>
    <mergeCell ref="IP410:IQ410"/>
    <mergeCell ref="HK407:HL407"/>
    <mergeCell ref="HM407:HN407"/>
    <mergeCell ref="HW407:HX407"/>
    <mergeCell ref="II407:IJ407"/>
    <mergeCell ref="IP407:IQ407"/>
    <mergeCell ref="HK408:HL408"/>
    <mergeCell ref="HM408:HN408"/>
    <mergeCell ref="HW408:HX408"/>
    <mergeCell ref="II408:IJ408"/>
    <mergeCell ref="IP408:IQ408"/>
    <mergeCell ref="II405:IJ405"/>
    <mergeCell ref="IP405:IQ405"/>
    <mergeCell ref="HK406:HL406"/>
    <mergeCell ref="HM406:HN406"/>
    <mergeCell ref="HW406:HX406"/>
    <mergeCell ref="II406:IJ406"/>
    <mergeCell ref="IP406:IQ406"/>
    <mergeCell ref="HK404:HL404"/>
    <mergeCell ref="HM404:HN404"/>
    <mergeCell ref="HW404:HX404"/>
    <mergeCell ref="HK405:HL405"/>
    <mergeCell ref="HM405:HN405"/>
    <mergeCell ref="HW405:HX405"/>
    <mergeCell ref="HK402:HL402"/>
    <mergeCell ref="HM402:HN402"/>
    <mergeCell ref="HW402:HX402"/>
    <mergeCell ref="HK403:HL403"/>
    <mergeCell ref="HM403:HN403"/>
    <mergeCell ref="HW403:HX403"/>
    <mergeCell ref="IN400:IO400"/>
    <mergeCell ref="HK401:HL401"/>
    <mergeCell ref="HM401:HN401"/>
    <mergeCell ref="HW401:HX401"/>
    <mergeCell ref="IH401:IJ401"/>
    <mergeCell ref="IN401:IO401"/>
    <mergeCell ref="HK399:HL399"/>
    <mergeCell ref="HM399:HN399"/>
    <mergeCell ref="HO399:HP399"/>
    <mergeCell ref="IH399:IJ399"/>
    <mergeCell ref="IN399:IO399"/>
    <mergeCell ref="HK400:HL400"/>
    <mergeCell ref="HM400:HN400"/>
    <mergeCell ref="HO400:HP400"/>
    <mergeCell ref="HW400:HX400"/>
    <mergeCell ref="IH400:IJ400"/>
    <mergeCell ref="IH396:IJ396"/>
    <mergeCell ref="IN396:IO396"/>
    <mergeCell ref="HW397:IF397"/>
    <mergeCell ref="IH397:IJ397"/>
    <mergeCell ref="IN397:IO397"/>
    <mergeCell ref="HY398:IB398"/>
    <mergeCell ref="IH398:IJ398"/>
    <mergeCell ref="IN398:IO398"/>
    <mergeCell ref="IH393:IJ393"/>
    <mergeCell ref="IN393:IO393"/>
    <mergeCell ref="IH394:IJ394"/>
    <mergeCell ref="IN394:IO394"/>
    <mergeCell ref="IH395:IJ395"/>
    <mergeCell ref="IN395:IO395"/>
    <mergeCell ref="IH390:IJ390"/>
    <mergeCell ref="IN390:IO390"/>
    <mergeCell ref="IH391:IJ391"/>
    <mergeCell ref="IN391:IO391"/>
    <mergeCell ref="IH392:IJ392"/>
    <mergeCell ref="IN392:IO392"/>
    <mergeCell ref="IH387:IJ387"/>
    <mergeCell ref="IN387:IO387"/>
    <mergeCell ref="IH388:IJ388"/>
    <mergeCell ref="IN388:IO388"/>
    <mergeCell ref="IH389:IJ389"/>
    <mergeCell ref="IN389:IO389"/>
    <mergeCell ref="IH384:IJ384"/>
    <mergeCell ref="IN384:IO384"/>
    <mergeCell ref="IH385:IJ385"/>
    <mergeCell ref="IN385:IO385"/>
    <mergeCell ref="IH386:IJ386"/>
    <mergeCell ref="IN386:IO386"/>
    <mergeCell ref="HW357:HY357"/>
    <mergeCell ref="HW358:HY358"/>
    <mergeCell ref="IH381:IJ381"/>
    <mergeCell ref="IN381:IO381"/>
    <mergeCell ref="IH383:IJ383"/>
    <mergeCell ref="IN383:IO383"/>
    <mergeCell ref="HQ352:HR352"/>
    <mergeCell ref="HQ353:HR353"/>
    <mergeCell ref="HW353:HY353"/>
    <mergeCell ref="HW354:HY354"/>
    <mergeCell ref="HW355:HY355"/>
    <mergeCell ref="HW356:HY356"/>
    <mergeCell ref="HK349:HL349"/>
    <mergeCell ref="HM349:HN349"/>
    <mergeCell ref="ID350:IE350"/>
    <mergeCell ref="HW351:HY351"/>
    <mergeCell ref="IA351:IB351"/>
    <mergeCell ref="IE351:IF351"/>
    <mergeCell ref="HK348:HL348"/>
    <mergeCell ref="HM348:HN348"/>
    <mergeCell ref="II348:IK348"/>
    <mergeCell ref="IL348:IM348"/>
    <mergeCell ref="IP348:IR348"/>
    <mergeCell ref="IS348:IT348"/>
    <mergeCell ref="HK346:HL346"/>
    <mergeCell ref="HM346:HN346"/>
    <mergeCell ref="II346:IJ346"/>
    <mergeCell ref="IP346:IQ346"/>
    <mergeCell ref="HK347:HL347"/>
    <mergeCell ref="HM347:HN347"/>
    <mergeCell ref="II347:IJ347"/>
    <mergeCell ref="IP347:IQ347"/>
    <mergeCell ref="HK344:HL344"/>
    <mergeCell ref="HM344:HN344"/>
    <mergeCell ref="HW344:HX344"/>
    <mergeCell ref="II344:IJ344"/>
    <mergeCell ref="IP344:IQ344"/>
    <mergeCell ref="HK345:HL345"/>
    <mergeCell ref="HM345:HN345"/>
    <mergeCell ref="II345:IJ345"/>
    <mergeCell ref="IP345:IQ345"/>
    <mergeCell ref="HK342:HL342"/>
    <mergeCell ref="HM342:HN342"/>
    <mergeCell ref="HW342:HX342"/>
    <mergeCell ref="II342:IJ342"/>
    <mergeCell ref="IP342:IQ342"/>
    <mergeCell ref="HK343:HL343"/>
    <mergeCell ref="HM343:HN343"/>
    <mergeCell ref="HW343:HX343"/>
    <mergeCell ref="II343:IJ343"/>
    <mergeCell ref="IP343:IQ343"/>
    <mergeCell ref="HK340:HL340"/>
    <mergeCell ref="HM340:HN340"/>
    <mergeCell ref="HW340:HX340"/>
    <mergeCell ref="II340:IJ340"/>
    <mergeCell ref="IP340:IQ340"/>
    <mergeCell ref="HK341:HL341"/>
    <mergeCell ref="HM341:HN341"/>
    <mergeCell ref="HW341:HX341"/>
    <mergeCell ref="II341:IJ341"/>
    <mergeCell ref="IP341:IQ341"/>
    <mergeCell ref="HK338:HL338"/>
    <mergeCell ref="HM338:HN338"/>
    <mergeCell ref="HW338:HX338"/>
    <mergeCell ref="II338:IJ338"/>
    <mergeCell ref="IP338:IQ338"/>
    <mergeCell ref="HK339:HL339"/>
    <mergeCell ref="HM339:HN339"/>
    <mergeCell ref="HW339:HX339"/>
    <mergeCell ref="II339:IJ339"/>
    <mergeCell ref="IP339:IQ339"/>
    <mergeCell ref="II336:IJ336"/>
    <mergeCell ref="IP336:IQ336"/>
    <mergeCell ref="HK337:HL337"/>
    <mergeCell ref="HM337:HN337"/>
    <mergeCell ref="HW337:HX337"/>
    <mergeCell ref="II337:IJ337"/>
    <mergeCell ref="IP337:IQ337"/>
    <mergeCell ref="HK335:HL335"/>
    <mergeCell ref="HM335:HN335"/>
    <mergeCell ref="HW335:HX335"/>
    <mergeCell ref="HK336:HL336"/>
    <mergeCell ref="HM336:HN336"/>
    <mergeCell ref="HW336:HX336"/>
    <mergeCell ref="HK333:HL333"/>
    <mergeCell ref="HM333:HN333"/>
    <mergeCell ref="HW333:HX333"/>
    <mergeCell ref="HK334:HL334"/>
    <mergeCell ref="HM334:HN334"/>
    <mergeCell ref="HW334:HX334"/>
    <mergeCell ref="IN331:IO331"/>
    <mergeCell ref="HK332:HL332"/>
    <mergeCell ref="HM332:HN332"/>
    <mergeCell ref="HW332:HX332"/>
    <mergeCell ref="IH332:IJ332"/>
    <mergeCell ref="IN332:IO332"/>
    <mergeCell ref="HK330:HL330"/>
    <mergeCell ref="HM330:HN330"/>
    <mergeCell ref="HO330:HP330"/>
    <mergeCell ref="IH330:IJ330"/>
    <mergeCell ref="IN330:IO330"/>
    <mergeCell ref="HK331:HL331"/>
    <mergeCell ref="HM331:HN331"/>
    <mergeCell ref="HO331:HP331"/>
    <mergeCell ref="HW331:HX331"/>
    <mergeCell ref="IH331:IJ331"/>
    <mergeCell ref="IH327:IJ327"/>
    <mergeCell ref="IN327:IO327"/>
    <mergeCell ref="HW328:IF328"/>
    <mergeCell ref="IH328:IJ328"/>
    <mergeCell ref="IN328:IO328"/>
    <mergeCell ref="HY329:IB329"/>
    <mergeCell ref="IH329:IJ329"/>
    <mergeCell ref="IN329:IO329"/>
    <mergeCell ref="IH324:IJ324"/>
    <mergeCell ref="IN324:IO324"/>
    <mergeCell ref="IH325:IJ325"/>
    <mergeCell ref="IN325:IO325"/>
    <mergeCell ref="IH326:IJ326"/>
    <mergeCell ref="IN326:IO326"/>
    <mergeCell ref="IH321:IJ321"/>
    <mergeCell ref="IN321:IO321"/>
    <mergeCell ref="IH322:IJ322"/>
    <mergeCell ref="IN322:IO322"/>
    <mergeCell ref="IH323:IJ323"/>
    <mergeCell ref="IN323:IO323"/>
    <mergeCell ref="IH318:IJ318"/>
    <mergeCell ref="IN318:IO318"/>
    <mergeCell ref="IH319:IJ319"/>
    <mergeCell ref="IN319:IO319"/>
    <mergeCell ref="IH320:IJ320"/>
    <mergeCell ref="IN320:IO320"/>
    <mergeCell ref="IH315:IJ315"/>
    <mergeCell ref="IN315:IO315"/>
    <mergeCell ref="IH316:IJ316"/>
    <mergeCell ref="IN316:IO316"/>
    <mergeCell ref="IH317:IJ317"/>
    <mergeCell ref="IN317:IO317"/>
    <mergeCell ref="HW288:HY288"/>
    <mergeCell ref="HW289:HY289"/>
    <mergeCell ref="IH312:IJ312"/>
    <mergeCell ref="IN312:IO312"/>
    <mergeCell ref="IH314:IJ314"/>
    <mergeCell ref="IN314:IO314"/>
    <mergeCell ref="HQ283:HR283"/>
    <mergeCell ref="HQ284:HR284"/>
    <mergeCell ref="HW284:HY284"/>
    <mergeCell ref="HW285:HY285"/>
    <mergeCell ref="HW286:HY286"/>
    <mergeCell ref="HW287:HY287"/>
    <mergeCell ref="HK280:HL280"/>
    <mergeCell ref="HM280:HN280"/>
    <mergeCell ref="ID281:IE281"/>
    <mergeCell ref="HW282:HY282"/>
    <mergeCell ref="IA282:IB282"/>
    <mergeCell ref="IE282:IF282"/>
    <mergeCell ref="HK279:HL279"/>
    <mergeCell ref="HM279:HN279"/>
    <mergeCell ref="II279:IK279"/>
    <mergeCell ref="IL279:IM279"/>
    <mergeCell ref="IP279:IR279"/>
    <mergeCell ref="IS279:IT279"/>
    <mergeCell ref="HK277:HL277"/>
    <mergeCell ref="HM277:HN277"/>
    <mergeCell ref="II277:IJ277"/>
    <mergeCell ref="IP277:IQ277"/>
    <mergeCell ref="HK278:HL278"/>
    <mergeCell ref="HM278:HN278"/>
    <mergeCell ref="II278:IJ278"/>
    <mergeCell ref="IP278:IQ278"/>
    <mergeCell ref="HK275:HL275"/>
    <mergeCell ref="HM275:HN275"/>
    <mergeCell ref="HW275:HX275"/>
    <mergeCell ref="II275:IJ275"/>
    <mergeCell ref="IP275:IQ275"/>
    <mergeCell ref="HK276:HL276"/>
    <mergeCell ref="HM276:HN276"/>
    <mergeCell ref="II276:IJ276"/>
    <mergeCell ref="IP276:IQ276"/>
    <mergeCell ref="HK273:HL273"/>
    <mergeCell ref="HM273:HN273"/>
    <mergeCell ref="HW273:HX273"/>
    <mergeCell ref="II273:IJ273"/>
    <mergeCell ref="IP273:IQ273"/>
    <mergeCell ref="HK274:HL274"/>
    <mergeCell ref="HM274:HN274"/>
    <mergeCell ref="HW274:HX274"/>
    <mergeCell ref="II274:IJ274"/>
    <mergeCell ref="IP274:IQ274"/>
    <mergeCell ref="HK271:HL271"/>
    <mergeCell ref="HM271:HN271"/>
    <mergeCell ref="HW271:HX271"/>
    <mergeCell ref="II271:IJ271"/>
    <mergeCell ref="IP271:IQ271"/>
    <mergeCell ref="HK272:HL272"/>
    <mergeCell ref="HM272:HN272"/>
    <mergeCell ref="HW272:HX272"/>
    <mergeCell ref="II272:IJ272"/>
    <mergeCell ref="IP272:IQ272"/>
    <mergeCell ref="HK269:HL269"/>
    <mergeCell ref="HM269:HN269"/>
    <mergeCell ref="HW269:HX269"/>
    <mergeCell ref="II269:IJ269"/>
    <mergeCell ref="IP269:IQ269"/>
    <mergeCell ref="HK270:HL270"/>
    <mergeCell ref="HM270:HN270"/>
    <mergeCell ref="HW270:HX270"/>
    <mergeCell ref="II270:IJ270"/>
    <mergeCell ref="IP270:IQ270"/>
    <mergeCell ref="II267:IJ267"/>
    <mergeCell ref="IP267:IQ267"/>
    <mergeCell ref="HK268:HL268"/>
    <mergeCell ref="HM268:HN268"/>
    <mergeCell ref="HW268:HX268"/>
    <mergeCell ref="II268:IJ268"/>
    <mergeCell ref="IP268:IQ268"/>
    <mergeCell ref="HK266:HL266"/>
    <mergeCell ref="HM266:HN266"/>
    <mergeCell ref="HW266:HX266"/>
    <mergeCell ref="HK267:HL267"/>
    <mergeCell ref="HM267:HN267"/>
    <mergeCell ref="HW267:HX267"/>
    <mergeCell ref="HK264:HL264"/>
    <mergeCell ref="HM264:HN264"/>
    <mergeCell ref="HW264:HX264"/>
    <mergeCell ref="HK265:HL265"/>
    <mergeCell ref="HM265:HN265"/>
    <mergeCell ref="HW265:HX265"/>
    <mergeCell ref="IN262:IO262"/>
    <mergeCell ref="HK263:HL263"/>
    <mergeCell ref="HM263:HN263"/>
    <mergeCell ref="HW263:HX263"/>
    <mergeCell ref="IH263:IJ263"/>
    <mergeCell ref="IN263:IO263"/>
    <mergeCell ref="HK261:HL261"/>
    <mergeCell ref="HM261:HN261"/>
    <mergeCell ref="HO261:HP261"/>
    <mergeCell ref="IH261:IJ261"/>
    <mergeCell ref="IN261:IO261"/>
    <mergeCell ref="HK262:HL262"/>
    <mergeCell ref="HM262:HN262"/>
    <mergeCell ref="HO262:HP262"/>
    <mergeCell ref="HW262:HX262"/>
    <mergeCell ref="IH262:IJ262"/>
    <mergeCell ref="IH258:IJ258"/>
    <mergeCell ref="IN258:IO258"/>
    <mergeCell ref="HW259:IF259"/>
    <mergeCell ref="IH259:IJ259"/>
    <mergeCell ref="IN259:IO259"/>
    <mergeCell ref="HY260:IB260"/>
    <mergeCell ref="IH260:IJ260"/>
    <mergeCell ref="IN260:IO260"/>
    <mergeCell ref="IH255:IJ255"/>
    <mergeCell ref="IN255:IO255"/>
    <mergeCell ref="IH256:IJ256"/>
    <mergeCell ref="IN256:IO256"/>
    <mergeCell ref="IH257:IJ257"/>
    <mergeCell ref="IN257:IO257"/>
    <mergeCell ref="IH252:IJ252"/>
    <mergeCell ref="IN252:IO252"/>
    <mergeCell ref="IH253:IJ253"/>
    <mergeCell ref="IN253:IO253"/>
    <mergeCell ref="IH254:IJ254"/>
    <mergeCell ref="IN254:IO254"/>
    <mergeCell ref="IH249:IJ249"/>
    <mergeCell ref="IN249:IO249"/>
    <mergeCell ref="IH250:IJ250"/>
    <mergeCell ref="IN250:IO250"/>
    <mergeCell ref="IH251:IJ251"/>
    <mergeCell ref="IN251:IO251"/>
    <mergeCell ref="IH246:IJ246"/>
    <mergeCell ref="IN246:IO246"/>
    <mergeCell ref="IH247:IJ247"/>
    <mergeCell ref="IN247:IO247"/>
    <mergeCell ref="IH248:IJ248"/>
    <mergeCell ref="IN248:IO248"/>
    <mergeCell ref="HW219:HY219"/>
    <mergeCell ref="HW220:HY220"/>
    <mergeCell ref="IH243:IJ243"/>
    <mergeCell ref="IN243:IO243"/>
    <mergeCell ref="IH245:IJ245"/>
    <mergeCell ref="IN245:IO245"/>
    <mergeCell ref="HQ214:HR214"/>
    <mergeCell ref="HQ215:HR215"/>
    <mergeCell ref="HW215:HY215"/>
    <mergeCell ref="HW216:HY216"/>
    <mergeCell ref="HW217:HY217"/>
    <mergeCell ref="HW218:HY218"/>
    <mergeCell ref="HK211:HL211"/>
    <mergeCell ref="HM211:HN211"/>
    <mergeCell ref="ID212:IE212"/>
    <mergeCell ref="HW213:HY213"/>
    <mergeCell ref="IA213:IB213"/>
    <mergeCell ref="IE213:IF213"/>
    <mergeCell ref="HK210:HL210"/>
    <mergeCell ref="HM210:HN210"/>
    <mergeCell ref="II210:IK210"/>
    <mergeCell ref="IL210:IM210"/>
    <mergeCell ref="IP210:IR210"/>
    <mergeCell ref="IS210:IT210"/>
    <mergeCell ref="HK208:HL208"/>
    <mergeCell ref="HM208:HN208"/>
    <mergeCell ref="II208:IJ208"/>
    <mergeCell ref="IP208:IQ208"/>
    <mergeCell ref="HK209:HL209"/>
    <mergeCell ref="HM209:HN209"/>
    <mergeCell ref="II209:IJ209"/>
    <mergeCell ref="IP209:IQ209"/>
    <mergeCell ref="HK206:HL206"/>
    <mergeCell ref="HM206:HN206"/>
    <mergeCell ref="HW206:HX206"/>
    <mergeCell ref="II206:IJ206"/>
    <mergeCell ref="IP206:IQ206"/>
    <mergeCell ref="HK207:HL207"/>
    <mergeCell ref="HM207:HN207"/>
    <mergeCell ref="II207:IJ207"/>
    <mergeCell ref="IP207:IQ207"/>
    <mergeCell ref="HK204:HL204"/>
    <mergeCell ref="HM204:HN204"/>
    <mergeCell ref="HW204:HX204"/>
    <mergeCell ref="II204:IJ204"/>
    <mergeCell ref="IP204:IQ204"/>
    <mergeCell ref="HK205:HL205"/>
    <mergeCell ref="HM205:HN205"/>
    <mergeCell ref="HW205:HX205"/>
    <mergeCell ref="II205:IJ205"/>
    <mergeCell ref="IP205:IQ205"/>
    <mergeCell ref="HK202:HL202"/>
    <mergeCell ref="HM202:HN202"/>
    <mergeCell ref="HW202:HX202"/>
    <mergeCell ref="II202:IJ202"/>
    <mergeCell ref="IP202:IQ202"/>
    <mergeCell ref="HK203:HL203"/>
    <mergeCell ref="HM203:HN203"/>
    <mergeCell ref="HW203:HX203"/>
    <mergeCell ref="II203:IJ203"/>
    <mergeCell ref="IP203:IQ203"/>
    <mergeCell ref="HK200:HL200"/>
    <mergeCell ref="HM200:HN200"/>
    <mergeCell ref="HW200:HX200"/>
    <mergeCell ref="II200:IJ200"/>
    <mergeCell ref="IP200:IQ200"/>
    <mergeCell ref="HK201:HL201"/>
    <mergeCell ref="HM201:HN201"/>
    <mergeCell ref="HW201:HX201"/>
    <mergeCell ref="II201:IJ201"/>
    <mergeCell ref="IP201:IQ201"/>
    <mergeCell ref="II198:IJ198"/>
    <mergeCell ref="IP198:IQ198"/>
    <mergeCell ref="HK199:HL199"/>
    <mergeCell ref="HM199:HN199"/>
    <mergeCell ref="HW199:HX199"/>
    <mergeCell ref="II199:IJ199"/>
    <mergeCell ref="IP199:IQ199"/>
    <mergeCell ref="HK197:HL197"/>
    <mergeCell ref="HM197:HN197"/>
    <mergeCell ref="HW197:HX197"/>
    <mergeCell ref="HK198:HL198"/>
    <mergeCell ref="HM198:HN198"/>
    <mergeCell ref="HW198:HX198"/>
    <mergeCell ref="HK195:HL195"/>
    <mergeCell ref="HM195:HN195"/>
    <mergeCell ref="HW195:HX195"/>
    <mergeCell ref="HK196:HL196"/>
    <mergeCell ref="HM196:HN196"/>
    <mergeCell ref="HW196:HX196"/>
    <mergeCell ref="IN193:IO193"/>
    <mergeCell ref="HK194:HL194"/>
    <mergeCell ref="HM194:HN194"/>
    <mergeCell ref="HW194:HX194"/>
    <mergeCell ref="IH194:IJ194"/>
    <mergeCell ref="IN194:IO194"/>
    <mergeCell ref="HK192:HL192"/>
    <mergeCell ref="HM192:HN192"/>
    <mergeCell ref="HO192:HP192"/>
    <mergeCell ref="IH192:IJ192"/>
    <mergeCell ref="IN192:IO192"/>
    <mergeCell ref="HK193:HL193"/>
    <mergeCell ref="HM193:HN193"/>
    <mergeCell ref="HO193:HP193"/>
    <mergeCell ref="HW193:HX193"/>
    <mergeCell ref="IH193:IJ193"/>
    <mergeCell ref="IH189:IJ189"/>
    <mergeCell ref="IN189:IO189"/>
    <mergeCell ref="HW190:IF190"/>
    <mergeCell ref="IH190:IJ190"/>
    <mergeCell ref="IN190:IO190"/>
    <mergeCell ref="HY191:IB191"/>
    <mergeCell ref="IH191:IJ191"/>
    <mergeCell ref="IN191:IO191"/>
    <mergeCell ref="IH186:IJ186"/>
    <mergeCell ref="IN186:IO186"/>
    <mergeCell ref="IH187:IJ187"/>
    <mergeCell ref="IN187:IO187"/>
    <mergeCell ref="IH188:IJ188"/>
    <mergeCell ref="IN188:IO188"/>
    <mergeCell ref="IH183:IJ183"/>
    <mergeCell ref="IN183:IO183"/>
    <mergeCell ref="IH184:IJ184"/>
    <mergeCell ref="IN184:IO184"/>
    <mergeCell ref="IH185:IJ185"/>
    <mergeCell ref="IN185:IO185"/>
    <mergeCell ref="IH180:IJ180"/>
    <mergeCell ref="IN180:IO180"/>
    <mergeCell ref="IH181:IJ181"/>
    <mergeCell ref="IN181:IO181"/>
    <mergeCell ref="IH182:IJ182"/>
    <mergeCell ref="IN182:IO182"/>
    <mergeCell ref="IH177:IJ177"/>
    <mergeCell ref="IN177:IO177"/>
    <mergeCell ref="IH178:IJ178"/>
    <mergeCell ref="IN178:IO178"/>
    <mergeCell ref="IH179:IJ179"/>
    <mergeCell ref="IN179:IO179"/>
    <mergeCell ref="HW150:HY150"/>
    <mergeCell ref="HW151:HY151"/>
    <mergeCell ref="IH174:IJ174"/>
    <mergeCell ref="IN174:IO174"/>
    <mergeCell ref="IH176:IJ176"/>
    <mergeCell ref="IN176:IO176"/>
    <mergeCell ref="HQ145:HR145"/>
    <mergeCell ref="HQ146:HR146"/>
    <mergeCell ref="HW146:HY146"/>
    <mergeCell ref="HW147:HY147"/>
    <mergeCell ref="HW148:HY148"/>
    <mergeCell ref="HW149:HY149"/>
    <mergeCell ref="HK142:HL142"/>
    <mergeCell ref="HM142:HN142"/>
    <mergeCell ref="ID143:IE143"/>
    <mergeCell ref="HW144:HY144"/>
    <mergeCell ref="IA144:IB144"/>
    <mergeCell ref="IE144:IF144"/>
    <mergeCell ref="HK141:HL141"/>
    <mergeCell ref="HM141:HN141"/>
    <mergeCell ref="II141:IK141"/>
    <mergeCell ref="IL141:IM141"/>
    <mergeCell ref="IP141:IR141"/>
    <mergeCell ref="IS141:IT141"/>
    <mergeCell ref="HK139:HL139"/>
    <mergeCell ref="HM139:HN139"/>
    <mergeCell ref="II139:IJ139"/>
    <mergeCell ref="IP139:IQ139"/>
    <mergeCell ref="HK140:HL140"/>
    <mergeCell ref="HM140:HN140"/>
    <mergeCell ref="II140:IJ140"/>
    <mergeCell ref="IP140:IQ140"/>
    <mergeCell ref="HK137:HL137"/>
    <mergeCell ref="HM137:HN137"/>
    <mergeCell ref="HW137:HX137"/>
    <mergeCell ref="II137:IJ137"/>
    <mergeCell ref="IP137:IQ137"/>
    <mergeCell ref="HK138:HL138"/>
    <mergeCell ref="HM138:HN138"/>
    <mergeCell ref="II138:IJ138"/>
    <mergeCell ref="IP138:IQ138"/>
    <mergeCell ref="HK135:HL135"/>
    <mergeCell ref="HM135:HN135"/>
    <mergeCell ref="HW135:HX135"/>
    <mergeCell ref="II135:IJ135"/>
    <mergeCell ref="IP135:IQ135"/>
    <mergeCell ref="HK136:HL136"/>
    <mergeCell ref="HM136:HN136"/>
    <mergeCell ref="HW136:HX136"/>
    <mergeCell ref="II136:IJ136"/>
    <mergeCell ref="IP136:IQ136"/>
    <mergeCell ref="HK133:HL133"/>
    <mergeCell ref="HM133:HN133"/>
    <mergeCell ref="HW133:HX133"/>
    <mergeCell ref="II133:IJ133"/>
    <mergeCell ref="IP133:IQ133"/>
    <mergeCell ref="HK134:HL134"/>
    <mergeCell ref="HM134:HN134"/>
    <mergeCell ref="HW134:HX134"/>
    <mergeCell ref="II134:IJ134"/>
    <mergeCell ref="IP134:IQ134"/>
    <mergeCell ref="HK131:HL131"/>
    <mergeCell ref="HM131:HN131"/>
    <mergeCell ref="HW131:HX131"/>
    <mergeCell ref="II131:IJ131"/>
    <mergeCell ref="IP131:IQ131"/>
    <mergeCell ref="HK132:HL132"/>
    <mergeCell ref="HM132:HN132"/>
    <mergeCell ref="HW132:HX132"/>
    <mergeCell ref="II132:IJ132"/>
    <mergeCell ref="IP132:IQ132"/>
    <mergeCell ref="HK129:HL129"/>
    <mergeCell ref="HM129:HN129"/>
    <mergeCell ref="HW129:HX129"/>
    <mergeCell ref="II129:IJ129"/>
    <mergeCell ref="IP129:IQ129"/>
    <mergeCell ref="HK130:HL130"/>
    <mergeCell ref="HM130:HN130"/>
    <mergeCell ref="HW130:HX130"/>
    <mergeCell ref="II130:IJ130"/>
    <mergeCell ref="IP130:IQ130"/>
    <mergeCell ref="HK127:HL127"/>
    <mergeCell ref="HM127:HN127"/>
    <mergeCell ref="HW127:HX127"/>
    <mergeCell ref="HK128:HL128"/>
    <mergeCell ref="HM128:HN128"/>
    <mergeCell ref="HW128:HX128"/>
    <mergeCell ref="HK125:HL125"/>
    <mergeCell ref="HM125:HN125"/>
    <mergeCell ref="HW125:HX125"/>
    <mergeCell ref="IH125:IJ125"/>
    <mergeCell ref="IN125:IO125"/>
    <mergeCell ref="HK126:HL126"/>
    <mergeCell ref="HM126:HN126"/>
    <mergeCell ref="HW126:HX126"/>
    <mergeCell ref="HK124:HL124"/>
    <mergeCell ref="HM124:HN124"/>
    <mergeCell ref="HO124:HP124"/>
    <mergeCell ref="HW124:HX124"/>
    <mergeCell ref="IH124:IJ124"/>
    <mergeCell ref="IN124:IO124"/>
    <mergeCell ref="HY122:IB122"/>
    <mergeCell ref="IH122:IJ122"/>
    <mergeCell ref="IN122:IO122"/>
    <mergeCell ref="HK123:HL123"/>
    <mergeCell ref="HM123:HN123"/>
    <mergeCell ref="HO123:HP123"/>
    <mergeCell ref="IH123:IJ123"/>
    <mergeCell ref="IN123:IO123"/>
    <mergeCell ref="IH119:IJ119"/>
    <mergeCell ref="IN119:IO119"/>
    <mergeCell ref="IH120:IJ120"/>
    <mergeCell ref="IN120:IO120"/>
    <mergeCell ref="HW121:IF121"/>
    <mergeCell ref="IH121:IJ121"/>
    <mergeCell ref="IN121:IO121"/>
    <mergeCell ref="IH116:IJ116"/>
    <mergeCell ref="IN116:IO116"/>
    <mergeCell ref="IH117:IJ117"/>
    <mergeCell ref="IN117:IO117"/>
    <mergeCell ref="IH118:IJ118"/>
    <mergeCell ref="IN118:IO118"/>
    <mergeCell ref="IH113:IJ113"/>
    <mergeCell ref="IN113:IO113"/>
    <mergeCell ref="IH114:IJ114"/>
    <mergeCell ref="IN114:IO114"/>
    <mergeCell ref="IH115:IJ115"/>
    <mergeCell ref="IN115:IO115"/>
    <mergeCell ref="IH110:IJ110"/>
    <mergeCell ref="IN110:IO110"/>
    <mergeCell ref="IH111:IJ111"/>
    <mergeCell ref="IN111:IO111"/>
    <mergeCell ref="IH112:IJ112"/>
    <mergeCell ref="IN112:IO112"/>
    <mergeCell ref="IH107:IJ107"/>
    <mergeCell ref="IN107:IO107"/>
    <mergeCell ref="IH108:IJ108"/>
    <mergeCell ref="IN108:IO108"/>
    <mergeCell ref="IH109:IJ109"/>
    <mergeCell ref="IN109:IO109"/>
    <mergeCell ref="X81:Z81"/>
    <mergeCell ref="HW81:HY81"/>
    <mergeCell ref="X82:Z82"/>
    <mergeCell ref="HW82:HY82"/>
    <mergeCell ref="IH105:IJ105"/>
    <mergeCell ref="IN105:IO105"/>
    <mergeCell ref="X78:Z78"/>
    <mergeCell ref="HW78:HY78"/>
    <mergeCell ref="X79:Z79"/>
    <mergeCell ref="HW79:HY79"/>
    <mergeCell ref="X80:Z80"/>
    <mergeCell ref="HW80:HY80"/>
    <mergeCell ref="IA75:IB75"/>
    <mergeCell ref="IE75:IF75"/>
    <mergeCell ref="R76:S76"/>
    <mergeCell ref="HQ76:HR76"/>
    <mergeCell ref="X77:Z77"/>
    <mergeCell ref="HW77:HY77"/>
    <mergeCell ref="R75:S75"/>
    <mergeCell ref="X75:Z75"/>
    <mergeCell ref="AB75:AC75"/>
    <mergeCell ref="AF75:AG75"/>
    <mergeCell ref="HQ75:HR75"/>
    <mergeCell ref="HW75:HY75"/>
    <mergeCell ref="HM72:HN72"/>
    <mergeCell ref="II72:IK72"/>
    <mergeCell ref="IL72:IM72"/>
    <mergeCell ref="IP72:IR72"/>
    <mergeCell ref="IS72:IT72"/>
    <mergeCell ref="D74:E74"/>
    <mergeCell ref="F74:G74"/>
    <mergeCell ref="AE74:AF74"/>
    <mergeCell ref="ID74:IE74"/>
    <mergeCell ref="II71:IJ71"/>
    <mergeCell ref="IP71:IQ71"/>
    <mergeCell ref="C72:D72"/>
    <mergeCell ref="L72:M72"/>
    <mergeCell ref="N72:O72"/>
    <mergeCell ref="AJ72:AL72"/>
    <mergeCell ref="AM72:AN72"/>
    <mergeCell ref="AQ72:AS72"/>
    <mergeCell ref="AT72:AU72"/>
    <mergeCell ref="HK72:HL72"/>
    <mergeCell ref="HM70:HN70"/>
    <mergeCell ref="II70:IJ70"/>
    <mergeCell ref="IP70:IQ70"/>
    <mergeCell ref="C71:D71"/>
    <mergeCell ref="L71:M71"/>
    <mergeCell ref="N71:O71"/>
    <mergeCell ref="AJ71:AK71"/>
    <mergeCell ref="AQ71:AR71"/>
    <mergeCell ref="HK71:HL71"/>
    <mergeCell ref="HM71:HN71"/>
    <mergeCell ref="HK69:HL69"/>
    <mergeCell ref="HM69:HN69"/>
    <mergeCell ref="II69:IJ69"/>
    <mergeCell ref="IP69:IQ69"/>
    <mergeCell ref="C70:D70"/>
    <mergeCell ref="L70:M70"/>
    <mergeCell ref="N70:O70"/>
    <mergeCell ref="AJ70:AK70"/>
    <mergeCell ref="AQ70:AR70"/>
    <mergeCell ref="HK70:HL70"/>
    <mergeCell ref="HK68:HL68"/>
    <mergeCell ref="HM68:HN68"/>
    <mergeCell ref="HW68:HX68"/>
    <mergeCell ref="II68:IJ68"/>
    <mergeCell ref="IP68:IQ68"/>
    <mergeCell ref="C69:D69"/>
    <mergeCell ref="L69:M69"/>
    <mergeCell ref="N69:O69"/>
    <mergeCell ref="AJ69:AK69"/>
    <mergeCell ref="AQ69:AR69"/>
    <mergeCell ref="C68:D68"/>
    <mergeCell ref="L68:M68"/>
    <mergeCell ref="N68:O68"/>
    <mergeCell ref="X68:Y68"/>
    <mergeCell ref="AJ68:AK68"/>
    <mergeCell ref="AQ68:AR68"/>
    <mergeCell ref="AQ67:AR67"/>
    <mergeCell ref="HK67:HL67"/>
    <mergeCell ref="HM67:HN67"/>
    <mergeCell ref="HW67:HX67"/>
    <mergeCell ref="II67:IJ67"/>
    <mergeCell ref="IP67:IQ67"/>
    <mergeCell ref="HK66:HL66"/>
    <mergeCell ref="HM66:HN66"/>
    <mergeCell ref="HW66:HX66"/>
    <mergeCell ref="II66:IJ66"/>
    <mergeCell ref="IP66:IQ66"/>
    <mergeCell ref="C67:D67"/>
    <mergeCell ref="L67:M67"/>
    <mergeCell ref="N67:O67"/>
    <mergeCell ref="X67:Y67"/>
    <mergeCell ref="AJ67:AK67"/>
    <mergeCell ref="C66:D66"/>
    <mergeCell ref="L66:M66"/>
    <mergeCell ref="N66:O66"/>
    <mergeCell ref="X66:Y66"/>
    <mergeCell ref="AJ66:AK66"/>
    <mergeCell ref="AQ66:AR66"/>
    <mergeCell ref="AQ65:AR65"/>
    <mergeCell ref="HK65:HL65"/>
    <mergeCell ref="HM65:HN65"/>
    <mergeCell ref="HW65:HX65"/>
    <mergeCell ref="II65:IJ65"/>
    <mergeCell ref="IP65:IQ65"/>
    <mergeCell ref="HK64:HL64"/>
    <mergeCell ref="HM64:HN64"/>
    <mergeCell ref="HW64:HX64"/>
    <mergeCell ref="II64:IJ64"/>
    <mergeCell ref="IP64:IQ64"/>
    <mergeCell ref="C65:D65"/>
    <mergeCell ref="L65:M65"/>
    <mergeCell ref="P65:Q65"/>
    <mergeCell ref="X65:Y65"/>
    <mergeCell ref="AJ65:AK65"/>
    <mergeCell ref="C64:D64"/>
    <mergeCell ref="L64:M64"/>
    <mergeCell ref="P64:Q64"/>
    <mergeCell ref="X64:Y64"/>
    <mergeCell ref="AJ64:AK64"/>
    <mergeCell ref="AQ64:AR64"/>
    <mergeCell ref="AQ63:AR63"/>
    <mergeCell ref="HK63:HL63"/>
    <mergeCell ref="HM63:HN63"/>
    <mergeCell ref="HW63:HX63"/>
    <mergeCell ref="II63:IJ63"/>
    <mergeCell ref="IP63:IQ63"/>
    <mergeCell ref="HK62:HL62"/>
    <mergeCell ref="HM62:HN62"/>
    <mergeCell ref="HW62:HX62"/>
    <mergeCell ref="II62:IJ62"/>
    <mergeCell ref="IP62:IQ62"/>
    <mergeCell ref="C63:D63"/>
    <mergeCell ref="L63:M63"/>
    <mergeCell ref="P63:Q63"/>
    <mergeCell ref="X63:Y63"/>
    <mergeCell ref="AJ63:AK63"/>
    <mergeCell ref="C62:D62"/>
    <mergeCell ref="L62:M62"/>
    <mergeCell ref="P62:Q62"/>
    <mergeCell ref="X62:Y62"/>
    <mergeCell ref="AJ62:AK62"/>
    <mergeCell ref="AQ62:AR62"/>
    <mergeCell ref="AQ61:AR61"/>
    <mergeCell ref="HK61:HL61"/>
    <mergeCell ref="HM61:HN61"/>
    <mergeCell ref="HW61:HX61"/>
    <mergeCell ref="II61:IJ61"/>
    <mergeCell ref="IP61:IQ61"/>
    <mergeCell ref="HK60:HL60"/>
    <mergeCell ref="HM60:HN60"/>
    <mergeCell ref="HW60:HX60"/>
    <mergeCell ref="II60:IJ60"/>
    <mergeCell ref="IP60:IQ60"/>
    <mergeCell ref="C61:D61"/>
    <mergeCell ref="L61:M61"/>
    <mergeCell ref="P61:Q61"/>
    <mergeCell ref="X61:Y61"/>
    <mergeCell ref="AJ61:AK61"/>
    <mergeCell ref="C60:D60"/>
    <mergeCell ref="L60:M60"/>
    <mergeCell ref="N60:O60"/>
    <mergeCell ref="X60:Y60"/>
    <mergeCell ref="AJ60:AK60"/>
    <mergeCell ref="AQ60:AR60"/>
    <mergeCell ref="HW58:HX58"/>
    <mergeCell ref="C59:D59"/>
    <mergeCell ref="L59:M59"/>
    <mergeCell ref="P59:Q59"/>
    <mergeCell ref="X59:Y59"/>
    <mergeCell ref="HK59:HL59"/>
    <mergeCell ref="HM59:HN59"/>
    <mergeCell ref="HW59:HX59"/>
    <mergeCell ref="C58:D58"/>
    <mergeCell ref="L58:M58"/>
    <mergeCell ref="P58:Q58"/>
    <mergeCell ref="X58:Y58"/>
    <mergeCell ref="HK58:HL58"/>
    <mergeCell ref="HM58:HN58"/>
    <mergeCell ref="HW56:HX56"/>
    <mergeCell ref="IH56:IJ56"/>
    <mergeCell ref="IN56:IO56"/>
    <mergeCell ref="C57:D57"/>
    <mergeCell ref="L57:M57"/>
    <mergeCell ref="P57:Q57"/>
    <mergeCell ref="X57:Y57"/>
    <mergeCell ref="HK57:HL57"/>
    <mergeCell ref="HM57:HN57"/>
    <mergeCell ref="HW57:HX57"/>
    <mergeCell ref="IH55:IJ55"/>
    <mergeCell ref="IN55:IO55"/>
    <mergeCell ref="C56:D56"/>
    <mergeCell ref="L56:M56"/>
    <mergeCell ref="P56:Q56"/>
    <mergeCell ref="X56:Y56"/>
    <mergeCell ref="AI56:AK56"/>
    <mergeCell ref="AO56:AP56"/>
    <mergeCell ref="HK56:HL56"/>
    <mergeCell ref="HM56:HN56"/>
    <mergeCell ref="IN54:IO54"/>
    <mergeCell ref="C55:D55"/>
    <mergeCell ref="L55:M55"/>
    <mergeCell ref="P55:Q55"/>
    <mergeCell ref="X55:Y55"/>
    <mergeCell ref="AI55:AK55"/>
    <mergeCell ref="AO55:AP55"/>
    <mergeCell ref="HK55:HL55"/>
    <mergeCell ref="HM55:HN55"/>
    <mergeCell ref="HW55:HX55"/>
    <mergeCell ref="IN53:IO53"/>
    <mergeCell ref="C54:D54"/>
    <mergeCell ref="L54:M54"/>
    <mergeCell ref="P54:Q54"/>
    <mergeCell ref="AI54:AK54"/>
    <mergeCell ref="AO54:AP54"/>
    <mergeCell ref="HK54:HL54"/>
    <mergeCell ref="HM54:HN54"/>
    <mergeCell ref="HO54:HP54"/>
    <mergeCell ref="IH54:IJ54"/>
    <mergeCell ref="AO53:AP53"/>
    <mergeCell ref="HK53:HL53"/>
    <mergeCell ref="HM53:HN53"/>
    <mergeCell ref="HO53:HP53"/>
    <mergeCell ref="HY53:IB53"/>
    <mergeCell ref="IH53:IJ53"/>
    <mergeCell ref="C53:D53"/>
    <mergeCell ref="L53:M53"/>
    <mergeCell ref="N53:O53"/>
    <mergeCell ref="P53:Q53"/>
    <mergeCell ref="Z53:AC53"/>
    <mergeCell ref="AI53:AK53"/>
    <mergeCell ref="X52:AG52"/>
    <mergeCell ref="AI52:AK52"/>
    <mergeCell ref="AO52:AP52"/>
    <mergeCell ref="HW52:IF52"/>
    <mergeCell ref="IH52:IJ52"/>
    <mergeCell ref="IN52:IO52"/>
    <mergeCell ref="AI50:AK50"/>
    <mergeCell ref="AO50:AP50"/>
    <mergeCell ref="IH50:IJ50"/>
    <mergeCell ref="IN50:IO50"/>
    <mergeCell ref="AI51:AK51"/>
    <mergeCell ref="AO51:AP51"/>
    <mergeCell ref="IH51:IJ51"/>
    <mergeCell ref="IN51:IO51"/>
    <mergeCell ref="AI48:AK48"/>
    <mergeCell ref="AO48:AP48"/>
    <mergeCell ref="IH48:IJ48"/>
    <mergeCell ref="IN48:IO48"/>
    <mergeCell ref="AI49:AK49"/>
    <mergeCell ref="AO49:AP49"/>
    <mergeCell ref="IH49:IJ49"/>
    <mergeCell ref="IN49:IO49"/>
    <mergeCell ref="AI46:AK46"/>
    <mergeCell ref="AO46:AP46"/>
    <mergeCell ref="IH46:IJ46"/>
    <mergeCell ref="IN46:IO46"/>
    <mergeCell ref="AI47:AK47"/>
    <mergeCell ref="AO47:AP47"/>
    <mergeCell ref="IH47:IJ47"/>
    <mergeCell ref="IN47:IO47"/>
    <mergeCell ref="AI44:AK44"/>
    <mergeCell ref="AO44:AP44"/>
    <mergeCell ref="IH44:IJ44"/>
    <mergeCell ref="IN44:IO44"/>
    <mergeCell ref="AI45:AK45"/>
    <mergeCell ref="AO45:AP45"/>
    <mergeCell ref="IH45:IJ45"/>
    <mergeCell ref="IN45:IO45"/>
    <mergeCell ref="AI42:AK42"/>
    <mergeCell ref="AO42:AP42"/>
    <mergeCell ref="IH42:IJ42"/>
    <mergeCell ref="IN42:IO42"/>
    <mergeCell ref="AI43:AK43"/>
    <mergeCell ref="AO43:AP43"/>
    <mergeCell ref="IH43:IJ43"/>
    <mergeCell ref="IN43:IO43"/>
    <mergeCell ref="AI40:AK40"/>
    <mergeCell ref="AO40:AP40"/>
    <mergeCell ref="IH40:IJ40"/>
    <mergeCell ref="IN40:IO40"/>
    <mergeCell ref="AI41:AK41"/>
    <mergeCell ref="AO41:AP41"/>
    <mergeCell ref="IH41:IJ41"/>
    <mergeCell ref="IN41:IO41"/>
    <mergeCell ref="AI38:AK38"/>
    <mergeCell ref="AO38:AP38"/>
    <mergeCell ref="IH38:IJ38"/>
    <mergeCell ref="IN38:IO38"/>
    <mergeCell ref="AI39:AK39"/>
    <mergeCell ref="AO39:AP39"/>
    <mergeCell ref="IH39:IJ39"/>
    <mergeCell ref="IN39:IO39"/>
    <mergeCell ref="E31:F31"/>
    <mergeCell ref="GY31:GZ31"/>
    <mergeCell ref="AI36:AK36"/>
    <mergeCell ref="AO36:AP36"/>
    <mergeCell ref="IH36:IJ36"/>
    <mergeCell ref="IN36:IO36"/>
    <mergeCell ref="U15:V15"/>
    <mergeCell ref="AB15:AC15"/>
    <mergeCell ref="AW15:AX15"/>
    <mergeCell ref="HO15:HP15"/>
    <mergeCell ref="HV15:HW15"/>
    <mergeCell ref="IQ15:IR15"/>
    <mergeCell ref="AC8:AC11"/>
    <mergeCell ref="B9:F9"/>
    <mergeCell ref="O9:P9"/>
    <mergeCell ref="V9:W9"/>
    <mergeCell ref="B10:F10"/>
    <mergeCell ref="O10:P10"/>
    <mergeCell ref="V10:W10"/>
    <mergeCell ref="O11:P11"/>
    <mergeCell ref="V11:W11"/>
    <mergeCell ref="V6:W6"/>
    <mergeCell ref="B7:I7"/>
    <mergeCell ref="O7:P7"/>
    <mergeCell ref="V7:W7"/>
    <mergeCell ref="B8:I8"/>
    <mergeCell ref="O8:P8"/>
    <mergeCell ref="V8:W8"/>
    <mergeCell ref="H2:I2"/>
    <mergeCell ref="K2:M2"/>
    <mergeCell ref="L4:M4"/>
    <mergeCell ref="O4:P4"/>
    <mergeCell ref="V4:W4"/>
    <mergeCell ref="AC4:AC7"/>
    <mergeCell ref="L5:M5"/>
    <mergeCell ref="O5:P5"/>
    <mergeCell ref="V5:W5"/>
    <mergeCell ref="O6:P6"/>
  </mergeCells>
  <conditionalFormatting sqref="X4:X11">
    <cfRule type="expression" dxfId="30" priority="30" stopIfTrue="1">
      <formula>AND($V4="ACC")</formula>
    </cfRule>
    <cfRule type="cellIs" dxfId="29" priority="31" stopIfTrue="1" operator="equal">
      <formula>0</formula>
    </cfRule>
  </conditionalFormatting>
  <conditionalFormatting sqref="R4:R11">
    <cfRule type="expression" dxfId="28" priority="28" stopIfTrue="1">
      <formula>AND($Q4&lt;&gt;"Leonardi")</formula>
    </cfRule>
    <cfRule type="cellIs" dxfId="27" priority="29" stopIfTrue="1" operator="equal">
      <formula>0</formula>
    </cfRule>
  </conditionalFormatting>
  <conditionalFormatting sqref="S4:T11">
    <cfRule type="expression" dxfId="26" priority="27" stopIfTrue="1">
      <formula>AND($Q4&lt;&gt;"Leonardi")</formula>
    </cfRule>
  </conditionalFormatting>
  <conditionalFormatting sqref="Y4:Y11">
    <cfRule type="expression" dxfId="25" priority="25" stopIfTrue="1">
      <formula>AND($X4&lt;&gt;"Leonardi")</formula>
    </cfRule>
    <cfRule type="cellIs" dxfId="24" priority="26" stopIfTrue="1" operator="equal">
      <formula>0</formula>
    </cfRule>
  </conditionalFormatting>
  <conditionalFormatting sqref="Z4:Z11 AA4:AA8 AA11">
    <cfRule type="expression" dxfId="23" priority="24" stopIfTrue="1">
      <formula>AND($X4&lt;&gt;"Leonardi")</formula>
    </cfRule>
  </conditionalFormatting>
  <conditionalFormatting sqref="AF4:AF11">
    <cfRule type="expression" dxfId="22" priority="22" stopIfTrue="1">
      <formula>AND($AE4&lt;&gt;"Leonardi")</formula>
    </cfRule>
    <cfRule type="cellIs" dxfId="21" priority="23" stopIfTrue="1" operator="equal">
      <formula>0</formula>
    </cfRule>
  </conditionalFormatting>
  <conditionalFormatting sqref="AG4:AH11">
    <cfRule type="expression" dxfId="20" priority="21" stopIfTrue="1">
      <formula>AND($AE4&lt;&gt;"Leonardi")</formula>
    </cfRule>
  </conditionalFormatting>
  <conditionalFormatting sqref="AE4:AE11">
    <cfRule type="expression" dxfId="19" priority="19" stopIfTrue="1">
      <formula>AND($AD4="ACC")</formula>
    </cfRule>
    <cfRule type="cellIs" dxfId="18" priority="20" stopIfTrue="1" operator="equal">
      <formula>0</formula>
    </cfRule>
  </conditionalFormatting>
  <conditionalFormatting sqref="IA38:IF44 HY38:HY39 HV38:HX44 HS38:HT44 Q38:R44 AB38:AG44 Z38:Z39 W38:Y44 T38:U44 HP108:HQ114 HP177:HQ183 HP246:HQ252 HP315:HQ321 HP384:HQ390 HP453:HQ459 HS108:HT114 HS177:HT183 HS246:HT252 HS315:HT321 HS384:HT390 HS453:HT459 HP38:HQ44">
    <cfRule type="cellIs" dxfId="17" priority="17" stopIfTrue="1" operator="greaterThan">
      <formula>$F$49</formula>
    </cfRule>
    <cfRule type="expression" dxfId="16" priority="18" stopIfTrue="1">
      <formula>AND($O38&lt;&gt;"Leonardi")</formula>
    </cfRule>
  </conditionalFormatting>
  <conditionalFormatting sqref="HO38:HO45 HZ38:HZ39 HU38:HU45 HY40:HZ46 HR38:HR45 P38:P45 AA38:AA39 V38:V45 Z40:AA46 S38:S45 HR177:HR184 HR246:HR253 HR315:HR322 HR384:HR391 HR453:HR460 HO108:HO115 HO177:HO184 HO246:HO253 HO315:HO322 HO384:HO391 HO453:HO460 HU108:HU115 HU177:HU184 HU246:HU253 HU315:HU322 HU384:HU391 HU453:HU460 HR108:HR115">
    <cfRule type="expression" dxfId="15" priority="15" stopIfTrue="1">
      <formula>AND($O38&lt;&gt;"leonardi")</formula>
    </cfRule>
    <cfRule type="cellIs" dxfId="14" priority="16" stopIfTrue="1" operator="lessThan">
      <formula>0.1</formula>
    </cfRule>
  </conditionalFormatting>
  <conditionalFormatting sqref="HZ491:HZ496 HZ77:HZ82 HZ146:HZ151 HZ215:HZ220 HZ284:HZ289 HZ353:HZ358 HZ422:HZ427 AA77:AA82">
    <cfRule type="expression" dxfId="13" priority="14" stopIfTrue="1">
      <formula>AND($AG$74&gt;0,$AA77=0)</formula>
    </cfRule>
  </conditionalFormatting>
  <conditionalFormatting sqref="ID491:ID496 ID77:ID82 ID146:ID151 ID215:ID220 ID284:ID289 ID353:ID358 ID422:ID427 AE77:AE82">
    <cfRule type="expression" dxfId="12" priority="13" stopIfTrue="1">
      <formula>AND($AG$74&gt;0,$AE77=0)</formula>
    </cfRule>
  </conditionalFormatting>
  <conditionalFormatting sqref="IA488 IA74 IA143 IA212 IA281 IA350 IA419 AB74">
    <cfRule type="cellIs" dxfId="11" priority="12" stopIfTrue="1" operator="lessThan">
      <formula>$AG$74</formula>
    </cfRule>
  </conditionalFormatting>
  <conditionalFormatting sqref="HP253:HQ253 HP322:HQ322 HP391:HQ391 HP460:HQ460 IA45:IF45 IA114:IF114 IA183:IF183 IA252:IF252 IA321:IF321 IA390:IF390 IA459:IF459 HV45:HX45 HV114:HX114 HV183:HX183 HV252:HX252 HV321:HX321 HV390:HX390 HV459:HX459 HS45:HT45 HS115:HT115 HS184:HT184 HS253:HT253 HS322:HT322 HS391:HT391 HS460:HT460 HP45:HQ45 HP115:HQ115 HP184:HQ184 AB45:AG45 W45:Y45 T45:U45 Q45:R45">
    <cfRule type="cellIs" dxfId="10" priority="11" stopIfTrue="1" operator="greaterThan">
      <formula>$F$49</formula>
    </cfRule>
  </conditionalFormatting>
  <conditionalFormatting sqref="H2:I2 Q4:Q11">
    <cfRule type="cellIs" dxfId="9" priority="10" stopIfTrue="1" operator="equal">
      <formula>0</formula>
    </cfRule>
  </conditionalFormatting>
  <conditionalFormatting sqref="E31 GY31">
    <cfRule type="cellIs" dxfId="8" priority="9" stopIfTrue="1" operator="lessThanOrEqual">
      <formula>#REF!</formula>
    </cfRule>
  </conditionalFormatting>
  <conditionalFormatting sqref="AZ31:BB31 IT31:IV31">
    <cfRule type="cellIs" dxfId="7" priority="8" stopIfTrue="1" operator="lessThanOrEqual">
      <formula>#REF!</formula>
    </cfRule>
  </conditionalFormatting>
  <conditionalFormatting sqref="G22:G29 F20 I20:I30 K22:K23 R24 Y25 AM27 AT28 AA9:AA10 HA22:HA29 GZ20 HC20:HC30 HE22:HE23 HL24 HS25 IG27 IN28">
    <cfRule type="cellIs" dxfId="6" priority="7" stopIfTrue="1" operator="lessThan">
      <formula>0.1</formula>
    </cfRule>
  </conditionalFormatting>
  <conditionalFormatting sqref="HP285:HQ295 HP216:HQ226 C4:C6 HP354:HQ364 HN147:HN157 HN216:HN226 HN285:HN295 HN354:HN364 HN423:HN433 HN492:HN499 ID84 ID153 ID222 ID291 ID360 ID429 ID498 HP423:HQ433 HO147 HO216 HO285 HO354 HO423 HO492 HP492:HQ499 HP147:HQ157 AE84 HN77:HN89 HP77:HQ89 O77:O89 Q77:R89">
    <cfRule type="cellIs" dxfId="5" priority="6" stopIfTrue="1" operator="greaterThan">
      <formula>0</formula>
    </cfRule>
  </conditionalFormatting>
  <conditionalFormatting sqref="N91:N92">
    <cfRule type="expression" dxfId="4" priority="5" stopIfTrue="1">
      <formula>IF(F90&gt;0,1,0)</formula>
    </cfRule>
  </conditionalFormatting>
  <conditionalFormatting sqref="IA107:IF113 IA176:IF182 IA245:IF251 IA314:IF320 IA383:IF389 IA452:IF458 HY107:HY108 HY176:HY177 HY245:HY246 HY314:HY315 HY383:HY384 HY452:HY453 HV107:HX113 HV176:HX182 HV245:HX251 HV314:HX320 HV383:HX389 HV452:HX458">
    <cfRule type="cellIs" dxfId="3" priority="3" stopIfTrue="1" operator="greaterThan">
      <formula>$F$49</formula>
    </cfRule>
    <cfRule type="expression" dxfId="2" priority="4" stopIfTrue="1">
      <formula>AND($O108&lt;&gt;"Leonardi")</formula>
    </cfRule>
  </conditionalFormatting>
  <conditionalFormatting sqref="HZ107:HZ108 HZ176:HZ177 HZ245:HZ246 HZ314:HZ315 HZ383:HZ384 HZ452:HZ453 HY109:HZ115 HY178:HZ184 HY247:HZ253 HY316:HZ322 HY385:HZ391 HY454:HZ460">
    <cfRule type="expression" dxfId="1" priority="1" stopIfTrue="1">
      <formula>AND($O108&lt;&gt;"leonardi")</formula>
    </cfRule>
    <cfRule type="cellIs" dxfId="0" priority="2" stopIfTrue="1" operator="lessThan">
      <formula>0.1</formula>
    </cfRule>
  </conditionalFormatting>
  <dataValidations count="13">
    <dataValidation type="list" allowBlank="1" showInputMessage="1" showErrorMessage="1" sqref="IC74 AD74">
      <formula1>lajes</formula1>
    </dataValidation>
    <dataValidation type="list" allowBlank="1" showInputMessage="1" showErrorMessage="1" sqref="H2:I2">
      <formula1>tipologia</formula1>
    </dataValidation>
    <dataValidation type="list" allowBlank="1" showInputMessage="1" showErrorMessage="1" sqref="IS38:IS56 AT38:AT56">
      <formula1>simenao</formula1>
    </dataValidation>
    <dataValidation type="list" allowBlank="1" showInputMessage="1" showErrorMessage="1" sqref="AF4:AF11 R4:R11 Y4:Y11">
      <formula1>leo_3</formula1>
    </dataValidation>
    <dataValidation type="list" allowBlank="1" showInputMessage="1" showErrorMessage="1" sqref="IK38:IK57 AE4:AE11 X4:X11 Q4:Q11 AL38:AL57">
      <formula1>leo_acc</formula1>
    </dataValidation>
    <dataValidation type="list" allowBlank="1" showInputMessage="1" showErrorMessage="1" sqref="HL55:HL72 HK54:HK72 M55:M72 L54:L72">
      <formula1>$L$38:$L$46</formula1>
    </dataValidation>
    <dataValidation type="list" allowBlank="1" showInputMessage="1" showErrorMessage="1" sqref="HU54:HU72 V54:V72">
      <formula1>Recptor2</formula1>
    </dataValidation>
    <dataValidation type="list" allowBlank="1" showInputMessage="1" showErrorMessage="1" sqref="J54:J72">
      <formula1>Recptor1</formula1>
    </dataValidation>
    <dataValidation type="list" allowBlank="1" showInputMessage="1" showErrorMessage="1" sqref="S54:S72 HR54:HR72 G54:G72">
      <formula1>Resp</formula1>
    </dataValidation>
    <dataValidation type="list" allowBlank="1" showInputMessage="1" showErrorMessage="1" sqref="HS54:HS72 T54:T72 M77:M89 HL77:HL89 H54:H72">
      <formula1>depto</formula1>
    </dataValidation>
    <dataValidation type="list" allowBlank="1" showInputMessage="1" showErrorMessage="1" sqref="C54:D72">
      <formula1>Acontec._cont.</formula1>
    </dataValidation>
    <dataValidation type="list" allowBlank="1" showInputMessage="1" showErrorMessage="1" sqref="HM54:HN72 N54:O72">
      <formula1>Acontecimentos</formula1>
    </dataValidation>
    <dataValidation type="list" allowBlank="1" showInputMessage="1" showErrorMessage="1" sqref="B54:B72">
      <formula1>$B$38:$B$48</formula1>
    </dataValidation>
  </dataValidations>
  <pageMargins left="0.17" right="0.16" top="0.984251969" bottom="0.984251969" header="0.49212598499999999" footer="0.49212598499999999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14</vt:i4>
      </vt:variant>
    </vt:vector>
  </HeadingPairs>
  <TitlesOfParts>
    <vt:vector size="16" baseType="lpstr">
      <vt:lpstr>Base</vt:lpstr>
      <vt:lpstr>2</vt:lpstr>
      <vt:lpstr>Acontec._cont.</vt:lpstr>
      <vt:lpstr>Acontecimentos</vt:lpstr>
      <vt:lpstr>'2'!Area_de_impressao</vt:lpstr>
      <vt:lpstr>contratual_acont</vt:lpstr>
      <vt:lpstr>depto</vt:lpstr>
      <vt:lpstr>lajes</vt:lpstr>
      <vt:lpstr>leo_3</vt:lpstr>
      <vt:lpstr>leo_acc</vt:lpstr>
      <vt:lpstr>Recptor1</vt:lpstr>
      <vt:lpstr>Recptor2</vt:lpstr>
      <vt:lpstr>Resp</vt:lpstr>
      <vt:lpstr>sim_nao</vt:lpstr>
      <vt:lpstr>simenao</vt:lpstr>
      <vt:lpstr>tipologia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2011-02-06T22:02:56Z</dcterms:created>
  <dcterms:modified xsi:type="dcterms:W3CDTF">2011-02-06T22:07:50Z</dcterms:modified>
</cp:coreProperties>
</file>